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Отдел бюджета\Чудакова С.М\БЮДЖЕТ 2020\ОТЧЕТ ОБ ИСПОЛНЕНИИ ЗА 2020 ГОД\"/>
    </mc:Choice>
  </mc:AlternateContent>
  <bookViews>
    <workbookView xWindow="0" yWindow="0" windowWidth="24000" windowHeight="14145"/>
  </bookViews>
  <sheets>
    <sheet name="пр. 3 доходы за 2020" sheetId="1" r:id="rId1"/>
  </sheets>
  <definedNames>
    <definedName name="_xlnm.Print_Titles" localSheetId="0">'пр. 3 доходы за 2020'!$10:$10</definedName>
    <definedName name="_xlnm.Print_Area" localSheetId="0">'пр. 3 доходы за 2020'!$A$1:$G$111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F12" i="1"/>
  <c r="G26" i="1"/>
  <c r="G46" i="1"/>
  <c r="F104" i="1" l="1"/>
  <c r="G109" i="1"/>
  <c r="G107" i="1"/>
  <c r="F54" i="1"/>
  <c r="F52" i="1" s="1"/>
  <c r="G38" i="1" l="1"/>
  <c r="G45" i="1"/>
  <c r="G53" i="1"/>
  <c r="E45" i="1"/>
  <c r="F98" i="1"/>
  <c r="F77" i="1"/>
  <c r="F50" i="1"/>
  <c r="F42" i="1"/>
  <c r="F40" i="1"/>
  <c r="F36" i="1"/>
  <c r="F34" i="1"/>
  <c r="F32" i="1"/>
  <c r="F29" i="1"/>
  <c r="F22" i="1"/>
  <c r="F18" i="1"/>
  <c r="F16" i="1"/>
  <c r="F14" i="1"/>
  <c r="F39" i="1" l="1"/>
  <c r="F28" i="1"/>
  <c r="F27" i="1" s="1"/>
  <c r="F13" i="1"/>
  <c r="F76" i="1"/>
  <c r="F73" i="1" s="1"/>
  <c r="F111" i="1"/>
  <c r="D94" i="1"/>
  <c r="F49" i="1" l="1"/>
  <c r="D65" i="1"/>
  <c r="D59" i="1"/>
  <c r="D93" i="1"/>
  <c r="D88" i="1"/>
  <c r="D97" i="1"/>
  <c r="D90" i="1"/>
  <c r="D83" i="1"/>
  <c r="D86" i="1"/>
  <c r="D74" i="1"/>
  <c r="D81" i="1"/>
  <c r="D80" i="1"/>
  <c r="D92" i="1"/>
  <c r="F48" i="1" l="1"/>
  <c r="D36" i="1"/>
  <c r="D98" i="1" l="1"/>
  <c r="C98" i="1" l="1"/>
  <c r="E102" i="1"/>
  <c r="G102" i="1" s="1"/>
  <c r="E110" i="1"/>
  <c r="G110" i="1" s="1"/>
  <c r="E108" i="1"/>
  <c r="G108" i="1" s="1"/>
  <c r="E106" i="1"/>
  <c r="G106" i="1" s="1"/>
  <c r="E105" i="1"/>
  <c r="G105" i="1" s="1"/>
  <c r="D104" i="1"/>
  <c r="E103" i="1"/>
  <c r="G103" i="1" s="1"/>
  <c r="E101" i="1"/>
  <c r="G101" i="1" s="1"/>
  <c r="E100" i="1"/>
  <c r="G100" i="1" s="1"/>
  <c r="E99" i="1"/>
  <c r="G99" i="1" s="1"/>
  <c r="E97" i="1"/>
  <c r="G97" i="1" s="1"/>
  <c r="E96" i="1"/>
  <c r="G96" i="1" s="1"/>
  <c r="E95" i="1"/>
  <c r="G95" i="1" s="1"/>
  <c r="E94" i="1"/>
  <c r="G94" i="1" s="1"/>
  <c r="E93" i="1"/>
  <c r="G93" i="1" s="1"/>
  <c r="E92" i="1"/>
  <c r="G92" i="1" s="1"/>
  <c r="E91" i="1"/>
  <c r="G91" i="1" s="1"/>
  <c r="E90" i="1"/>
  <c r="G90" i="1" s="1"/>
  <c r="E89" i="1"/>
  <c r="G89" i="1" s="1"/>
  <c r="E88" i="1"/>
  <c r="G88" i="1" s="1"/>
  <c r="E87" i="1"/>
  <c r="G87" i="1" s="1"/>
  <c r="E86" i="1"/>
  <c r="G86" i="1" s="1"/>
  <c r="E85" i="1"/>
  <c r="G85" i="1" s="1"/>
  <c r="E84" i="1"/>
  <c r="G84" i="1" s="1"/>
  <c r="E83" i="1"/>
  <c r="G83" i="1" s="1"/>
  <c r="E82" i="1"/>
  <c r="G82" i="1" s="1"/>
  <c r="E81" i="1"/>
  <c r="E80" i="1"/>
  <c r="G80" i="1" s="1"/>
  <c r="E79" i="1"/>
  <c r="G79" i="1" s="1"/>
  <c r="E78" i="1"/>
  <c r="D77" i="1"/>
  <c r="D76" i="1" s="1"/>
  <c r="D73" i="1" s="1"/>
  <c r="E75" i="1"/>
  <c r="G75" i="1" s="1"/>
  <c r="E74" i="1"/>
  <c r="G74" i="1" s="1"/>
  <c r="E72" i="1"/>
  <c r="G72" i="1" s="1"/>
  <c r="E71" i="1"/>
  <c r="G71" i="1" s="1"/>
  <c r="E70" i="1"/>
  <c r="G70" i="1" s="1"/>
  <c r="E69" i="1"/>
  <c r="G69" i="1" s="1"/>
  <c r="E68" i="1"/>
  <c r="G68" i="1" s="1"/>
  <c r="E67" i="1"/>
  <c r="G67" i="1" s="1"/>
  <c r="E66" i="1"/>
  <c r="G66" i="1" s="1"/>
  <c r="E65" i="1"/>
  <c r="G65" i="1" s="1"/>
  <c r="E64" i="1"/>
  <c r="G64" i="1" s="1"/>
  <c r="E63" i="1"/>
  <c r="G63" i="1" s="1"/>
  <c r="E62" i="1"/>
  <c r="G62" i="1" s="1"/>
  <c r="E61" i="1"/>
  <c r="G61" i="1" s="1"/>
  <c r="E60" i="1"/>
  <c r="G60" i="1" s="1"/>
  <c r="E59" i="1"/>
  <c r="G59" i="1" s="1"/>
  <c r="E58" i="1"/>
  <c r="G58" i="1" s="1"/>
  <c r="E57" i="1"/>
  <c r="G57" i="1" s="1"/>
  <c r="E56" i="1"/>
  <c r="G56" i="1" s="1"/>
  <c r="E55" i="1"/>
  <c r="G55" i="1" s="1"/>
  <c r="D54" i="1"/>
  <c r="D52" i="1" s="1"/>
  <c r="E51" i="1"/>
  <c r="D50" i="1"/>
  <c r="E44" i="1"/>
  <c r="G44" i="1" s="1"/>
  <c r="E43" i="1"/>
  <c r="D42" i="1"/>
  <c r="E41" i="1"/>
  <c r="D40" i="1"/>
  <c r="E37" i="1"/>
  <c r="G37" i="1" s="1"/>
  <c r="E36" i="1"/>
  <c r="G36" i="1" s="1"/>
  <c r="D34" i="1"/>
  <c r="E35" i="1"/>
  <c r="E33" i="1"/>
  <c r="G33" i="1" s="1"/>
  <c r="E32" i="1"/>
  <c r="G32" i="1" s="1"/>
  <c r="D32" i="1"/>
  <c r="E31" i="1"/>
  <c r="G31" i="1" s="1"/>
  <c r="E30" i="1"/>
  <c r="D29" i="1"/>
  <c r="E25" i="1"/>
  <c r="G25" i="1" s="1"/>
  <c r="E24" i="1"/>
  <c r="G24" i="1" s="1"/>
  <c r="E23" i="1"/>
  <c r="D22" i="1"/>
  <c r="E21" i="1"/>
  <c r="G21" i="1" s="1"/>
  <c r="E20" i="1"/>
  <c r="E19" i="1"/>
  <c r="G19" i="1" s="1"/>
  <c r="D18" i="1"/>
  <c r="E17" i="1"/>
  <c r="D16" i="1"/>
  <c r="E15" i="1"/>
  <c r="D14" i="1"/>
  <c r="E16" i="1" l="1"/>
  <c r="G16" i="1" s="1"/>
  <c r="G17" i="1"/>
  <c r="E40" i="1"/>
  <c r="G41" i="1"/>
  <c r="G78" i="1"/>
  <c r="E77" i="1"/>
  <c r="G77" i="1" s="1"/>
  <c r="G51" i="1"/>
  <c r="E50" i="1"/>
  <c r="G50" i="1" s="1"/>
  <c r="G15" i="1"/>
  <c r="E14" i="1"/>
  <c r="G14" i="1" s="1"/>
  <c r="E22" i="1"/>
  <c r="G22" i="1" s="1"/>
  <c r="G23" i="1"/>
  <c r="E29" i="1"/>
  <c r="G30" i="1"/>
  <c r="E42" i="1"/>
  <c r="G42" i="1" s="1"/>
  <c r="G43" i="1"/>
  <c r="D49" i="1"/>
  <c r="E34" i="1"/>
  <c r="G34" i="1" s="1"/>
  <c r="G35" i="1"/>
  <c r="D39" i="1"/>
  <c r="E98" i="1"/>
  <c r="G98" i="1" s="1"/>
  <c r="E18" i="1"/>
  <c r="G20" i="1"/>
  <c r="E76" i="1"/>
  <c r="G81" i="1"/>
  <c r="E54" i="1"/>
  <c r="E104" i="1"/>
  <c r="G104" i="1" s="1"/>
  <c r="D28" i="1"/>
  <c r="D27" i="1" s="1"/>
  <c r="D48" i="1"/>
  <c r="C111" i="1"/>
  <c r="E39" i="1" l="1"/>
  <c r="G39" i="1" s="1"/>
  <c r="G40" i="1"/>
  <c r="E28" i="1"/>
  <c r="G29" i="1"/>
  <c r="E73" i="1"/>
  <c r="G73" i="1" s="1"/>
  <c r="G76" i="1"/>
  <c r="G54" i="1"/>
  <c r="E52" i="1"/>
  <c r="G18" i="1"/>
  <c r="E13" i="1"/>
  <c r="G13" i="1" s="1"/>
  <c r="D12" i="1"/>
  <c r="D111" i="1" s="1"/>
  <c r="G12" i="1" l="1"/>
  <c r="E111" i="1"/>
  <c r="E27" i="1"/>
  <c r="G27" i="1" s="1"/>
  <c r="G28" i="1"/>
  <c r="G52" i="1"/>
  <c r="E49" i="1"/>
  <c r="E48" i="1" l="1"/>
  <c r="G49" i="1"/>
  <c r="G111" i="1" l="1"/>
  <c r="G48" i="1"/>
</calcChain>
</file>

<file path=xl/sharedStrings.xml><?xml version="1.0" encoding="utf-8"?>
<sst xmlns="http://schemas.openxmlformats.org/spreadsheetml/2006/main" count="190" uniqueCount="189">
  <si>
    <t>тыс. рублей</t>
  </si>
  <si>
    <t>Код дохода</t>
  </si>
  <si>
    <t>Наименование платежей</t>
  </si>
  <si>
    <t>Утверждено на 2020 год</t>
  </si>
  <si>
    <t>Изменения (+/-)</t>
  </si>
  <si>
    <t>00010000000000000000</t>
  </si>
  <si>
    <t>НАЛОГОВЫЕ И НЕНАЛОГОВЫЕ ДОХОДЫ</t>
  </si>
  <si>
    <t>НАЛОГОВЫЕ ДОХОДЫ</t>
  </si>
  <si>
    <t>00010100000000000000</t>
  </si>
  <si>
    <t>НАЛОГИ НА ПРИБЫЛЬ, ДОХОДЫ</t>
  </si>
  <si>
    <t>00010102000000000000</t>
  </si>
  <si>
    <t>Налог на доходы физических лиц</t>
  </si>
  <si>
    <t xml:space="preserve"> 00010300000000000000</t>
  </si>
  <si>
    <t>НАЛОГИ НА ТОВАРЫ (РАБОТЫ, УСЛУГИ), РЕАЛИЗУЕМЫЕ НА ТЕРРИТОРИИ РОССИЙСКОЙ ФЕДЕРАЦИИ</t>
  </si>
  <si>
    <t xml:space="preserve"> 00010302000010000110</t>
  </si>
  <si>
    <t>Акцизы по подакцизным товарам (продукции), производимым на территории Российской Федерации</t>
  </si>
  <si>
    <t>00010500000000000000</t>
  </si>
  <si>
    <t>НАЛОГИ НА СОВОКУПНЫЙ ДОХОД</t>
  </si>
  <si>
    <t>00010502000000000000</t>
  </si>
  <si>
    <t>Единый налог на вмененный доход для отдельных видов деятельности</t>
  </si>
  <si>
    <t>00010503000000000000</t>
  </si>
  <si>
    <t>Единый сельскохозяйственный налог</t>
  </si>
  <si>
    <t xml:space="preserve"> 00010504000000000000</t>
  </si>
  <si>
    <t>Налог, взимаемый в связи с применением патентной системы налогообложения</t>
  </si>
  <si>
    <t>00010600000000000000</t>
  </si>
  <si>
    <t>НАЛОГИ НА ИМУЩЕСТВО</t>
  </si>
  <si>
    <t>00010601000000000000</t>
  </si>
  <si>
    <t>Налог на имущество физических лиц</t>
  </si>
  <si>
    <t>00010606000000000000</t>
  </si>
  <si>
    <t>Земельный налог</t>
  </si>
  <si>
    <t>00010800000000000000</t>
  </si>
  <si>
    <t>ГОСУДАРСТВЕННАЯ ПОШЛИНА</t>
  </si>
  <si>
    <t>НЕНАЛОГОВЫЕ ДОХОДЫ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</si>
  <si>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</si>
  <si>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</si>
  <si>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00011105000000000000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</si>
  <si>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предприятий, в том числе казенных)</t>
  </si>
  <si>
    <t>00011105012040000120</t>
  </si>
  <si>
    <t>Доходы, получаемые  в  виде  арендной  платы  за земельные участки, государственная собственность  на  которые  не  разграничена, и которые   расположены   в   границах   городских округов, а также средства от продажи  права  на заключение договоров аренды указанных  земельных участков</t>
  </si>
  <si>
    <t>00011105024040000120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</si>
  <si>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</si>
  <si>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00011107000000000000</t>
  </si>
  <si>
    <t>Платежи от государственных и муниципальных унитарных предприятий</t>
  </si>
  <si>
    <t>00011107014040000120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</si>
  <si>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</si>
  <si>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00011109000000000000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</si>
  <si>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</si>
  <si>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00011109044040000120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</si>
  <si>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</si>
  <si>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00011200000000000000</t>
  </si>
  <si>
    <t>ПЛАТЕЖИ ПРИ ПОЛЬЗОВАНИИ ПРИРОДНЫМИ РЕСУРСАМИ</t>
  </si>
  <si>
    <t>00011201000000000000</t>
  </si>
  <si>
    <t>Плата за негативное воздействие на окружающую среду</t>
  </si>
  <si>
    <t>00011300000000000000</t>
  </si>
  <si>
    <t>ДОХОДЫ ОТ ОКАЗАНИЯ ПЛАТНЫХ УСЛУГ (РАБОТ) И КОМПЕНСАЦИИ ЗАТРАТ ГОСУДАРСТВА</t>
  </si>
  <si>
    <t>00011400000000000000</t>
  </si>
  <si>
    <t>ДОХОДЫ ОТ ПРОДАЖИ МАТЕРИАЛЬНЫХ И НЕМАТЕРИАЛЬНЫХ АКТИВОВ</t>
  </si>
  <si>
    <t>00011402000000000000</t>
  </si>
  <si>
    <t>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</si>
  <si>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00011402043040000410</t>
  </si>
  <si>
    <t>Доходы от реализации иного имущества, находящегося в собственности городских округов ( за исключением имущества в муниципальных бюджетных и автономных учреждений, а также имущества муниципальных унитарных предприятий, в т.ч. казенных), в части реализации основных средств по указанному имуществу</t>
  </si>
  <si>
    <t>00011406000000000000</t>
  </si>
  <si>
    <t>Доходы от продажи земельных участков, находящихся в в государственной и муниципальной собственности (за исключением земельных участков автономных учреждений, а также земельных участков государственных и муниципальных предприятий, в том числе казенных)</t>
  </si>
  <si>
    <t>00011406012040000430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</si>
  <si>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округов</t>
  </si>
  <si>
    <t>00011406024040000400</t>
  </si>
  <si>
    <t>Доходы от продажи земельных участков, нахоящихся в муниципальногй собственности</t>
  </si>
  <si>
    <t>00011600000000000000</t>
  </si>
  <si>
    <t>ШТРАФЫ, САНКЦИИ, ВОЗМЕЩЕНИЕ УЩЕРБА</t>
  </si>
  <si>
    <t>000 2 00 0000 00 00000 000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</si>
  <si>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</si>
  <si>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</si>
  <si>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</si>
  <si>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 xml:space="preserve"> 000 2 02 10000 00 0000 000</t>
  </si>
  <si>
    <t>Дотации бюджетам субъектов Российской Федерации и муниципальных образований</t>
  </si>
  <si>
    <t>000 2 02 15004 00 0000 150</t>
  </si>
  <si>
    <t xml:space="preserve"> 000 2 02 20000 00 0000 000</t>
  </si>
  <si>
    <t>Субсидии бюджетам  муниципальных образований</t>
  </si>
  <si>
    <t xml:space="preserve"> 2 02 20041 04 0000 150</t>
  </si>
  <si>
    <t>Субсидии бюджетам городских округов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</t>
  </si>
  <si>
    <t>000 2 02 29999 04 0000 150</t>
  </si>
  <si>
    <t xml:space="preserve">Прочие субсидии </t>
  </si>
  <si>
    <t>Субсидии на реализацию мероприятий, направленных на развитие автомобильного транспорта</t>
  </si>
  <si>
    <t xml:space="preserve">000 2 02 20041 04 0000 150
</t>
  </si>
  <si>
    <t>000 2 02 2502704 0000 150</t>
  </si>
  <si>
    <t xml:space="preserve">000 2 02 25255 04 0000 150
</t>
  </si>
  <si>
    <t>000 2 02 25304 04 0000 150</t>
  </si>
  <si>
    <t>000 2 02 25306 04 0000 150</t>
  </si>
  <si>
    <t>000 2 02 25497 04 0000 150</t>
  </si>
  <si>
    <t>000 2 02 25519 04 0000 150</t>
  </si>
  <si>
    <t>Субсидии бюджетам городских округов на поддержку отрасли культуры</t>
  </si>
  <si>
    <t>000 2 02 25466 04 0000 150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</si>
  <si>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до 300 тысяч человек</t>
  </si>
  <si>
    <t xml:space="preserve">000 2 02 25516 04 0000 150
</t>
  </si>
  <si>
    <t>000 2 02 25299 04 0000 150</t>
  </si>
  <si>
    <t>000 2 02 25555 04 0000 150</t>
  </si>
  <si>
    <t>000 2 02 300000 00 0000 000</t>
  </si>
  <si>
    <t>Субвенции бюджетам  муниципальных образований</t>
  </si>
  <si>
    <t>000 2 02 30013 04 0000 150</t>
  </si>
  <si>
    <t>000  2 02 30022 04 0000 150</t>
  </si>
  <si>
    <t>000 2 02 30024 04 0000 150</t>
  </si>
  <si>
    <t>Субвенции бюджетам городских округов на выполнение передаваемых полномочий субъектов Российской Федерации</t>
  </si>
  <si>
    <t>Субвенции на реализацию Закона РТ «О предоставлении субвенций местным бюджетам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муниицпальных общеобразовательных организациях, обеспчение дополнительного образования детей в муниципальных обрщеобразовательных организациях»  в том числе:</t>
  </si>
  <si>
    <t xml:space="preserve">000 2 02 35084 04 0000 150
</t>
  </si>
  <si>
    <t xml:space="preserve"> 000 2 02 35120 04 0000 150</t>
  </si>
  <si>
    <t>000 2 02 35250 04 0000 150</t>
  </si>
  <si>
    <t>000 2 02 35302 04 0000 150</t>
  </si>
  <si>
    <t>000 2 02 35380 04 0000 150</t>
  </si>
  <si>
    <t xml:space="preserve">000 2 02 35469 04 0000 150
</t>
  </si>
  <si>
    <t>000 2 02 35573 04 0000 150</t>
  </si>
  <si>
    <t>000 2 02 35462 04 0000 150</t>
  </si>
  <si>
    <t>000 2 02 40000 00 0000 150</t>
  </si>
  <si>
    <t>ИНЫЕ МЕЖБЮДЖЕТНЫЕ ТРАНСФЕРТЫ</t>
  </si>
  <si>
    <t>000 2 02 45160 04 0000 150</t>
  </si>
  <si>
    <t>000 2 02 45303 04 0000 150</t>
  </si>
  <si>
    <t>000 2 02 45393 04 0000 150</t>
  </si>
  <si>
    <t>000 2 02 49999 04 0000 150</t>
  </si>
  <si>
    <t>000 2 19 00000 00 0000 000</t>
  </si>
  <si>
    <t>ВОЗВРАТ ОСТАТКОВ СУБСИДИЙ, СУБВЕНЦИЙ И ИНЫХ МЕЖБЮДЖЕТНЫХ СРЕДСТВ, ИМЕЮЩИХ ЦЕЛЕВОЕ НАЗНАЧЕНИЕ ПРОШЛЫХ ЛЕТ</t>
  </si>
  <si>
    <t>000 2 19 25497 04 0000 150</t>
  </si>
  <si>
    <t>Возврат остатков субсидий на реализацию мероприятий по обеспечению жильем молодых семей из бюджетов городских округов</t>
  </si>
  <si>
    <t>000 2 19 25555 04 0000 150</t>
  </si>
  <si>
    <t>Возврат остатков субсидий на поддержку государственных программ субъектов Российской Федерации и муниципальных программ формирования современной городской среды из бюджетов городских округов</t>
  </si>
  <si>
    <t>000 2 19 35462 04 0000 150</t>
  </si>
  <si>
    <t>Возврат остатков субвенций на компенсацию отдельным категориям граждан оплаты взноса на капитальный ремонт общего имущества в многоквартирном доме из бюджетов городских округов</t>
  </si>
  <si>
    <t>000 2 19 60010 04 0000 150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</si>
  <si>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</si>
  <si>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Всего</t>
  </si>
  <si>
    <t xml:space="preserve">Дотации бюджетам городских округов на поддержку мер по обеспечению сбалансированности бюджетов </t>
  </si>
  <si>
    <t xml:space="preserve"> Субсидии на возмещение убытков, связанных с применением государственных регулируемых цен на электрическую энергию, тепловую энергию и водоснабжение, вырабатываемыми муниципальными организациями коммунального комплекса, понесенных в процессе выработки и (или) транспортировки энергоресурсов и воды, в том числе вследствие проведения мероприятий в области энергосбережения и повышения энергетической эффективности, в рамках подпрограммы "Энергосбережение и повышение энергетической эффективности в Республике Тыва " </t>
  </si>
  <si>
    <t xml:space="preserve">Субсидии на реализацию мероприятий в области охраны атмосферного воздуха </t>
  </si>
  <si>
    <t xml:space="preserve">Субсидии бюджетам городских округов на обеспечение мероприятий по переселению граждан из аварийного жилищного фонда с учетом необходимости развития малоэтажного жилищного строительства за счет средств республиканского бюджета </t>
  </si>
  <si>
    <t xml:space="preserve">Субсидии на обеспечение специализированной коммунальной техникой предприятий жилищно-коммунального комплекса Республики Тыва </t>
  </si>
  <si>
    <t xml:space="preserve">Субсидии бюджетам городских округов на строительство, модернизацию, ремонт и содержание автомобильных дорог общего пользования, в том числе дорог в поселениях (за исключением автомобильных дорог федерального значения) </t>
  </si>
  <si>
    <t xml:space="preserve">Субсидии бюджетам городских округов на реализацию мероприятий государственной программы Республики Тыва" Доступная среда на 2016 - 2020 годы" </t>
  </si>
  <si>
    <t xml:space="preserve">Субсидии бюджетам городских округов на благоустройство зданий государственных и муниципальных общеобразовательных организаций в целях соблюдения требований к воздушно-тепловому режиму, водоснабжению и канализации </t>
  </si>
  <si>
    <t xml:space="preserve">Субсидии на организацию бесплатного горячего питания обучающихся, получающих начальное образование в государственных и муниципальных образовательных организациях </t>
  </si>
  <si>
    <t xml:space="preserve">Субсидии бюджетам городских округов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 </t>
  </si>
  <si>
    <t xml:space="preserve">Субсидии бюджетам городских округов на реализацию мероприятий по обеспечению жильем молодых семей </t>
  </si>
  <si>
    <t xml:space="preserve">Субсидии бюджетам городских округов на реализацию мероприятий по укреплению единства российской нации и этнокультурному развитию народов России  </t>
  </si>
  <si>
    <t xml:space="preserve">Субсидии на обустройство и восстановление воинских захоронений, находящихся в государственной собственности </t>
  </si>
  <si>
    <t xml:space="preserve">Субсидии бюджетам городских округов на реализацию программ формирования современной городской среды </t>
  </si>
  <si>
    <t>Субвенции бюджетам городских округов на обеспечение мер социальной поддержки реабилитированных лиц и лиц, признанных пострадавшими от политических репрессий</t>
  </si>
  <si>
    <t xml:space="preserve">Субвенции бюджетам городских округов на предоставление гражданам субсидий на оплату жилого помещения и коммунальных услуг </t>
  </si>
  <si>
    <t xml:space="preserve">           общие образовательные учреждения</t>
  </si>
  <si>
    <t xml:space="preserve">               дошкольные образовательные учреждения </t>
  </si>
  <si>
    <t>Субвенции на реализацию Закона Республики Тыва "О мерах социальной поддержки ветеранов труда и тружеников тыла "</t>
  </si>
  <si>
    <t>Субвенции на реализацию полномочий по назначению и выплате ежемесячного пособия на ребенка</t>
  </si>
  <si>
    <t>Субвенции на обеспечение выполнения передаваемых государственных полномочий в соответствии с действующим законодательством по расчету предоставления гражданам субсидий на оплату жилого помещения и коммунальных услуг</t>
  </si>
  <si>
    <t xml:space="preserve">Субвенции на реализацию Закона республики Тыва "О погребении и похоронном деле в Республике Тыва" </t>
  </si>
  <si>
    <t>Субвенции на осуществление переданных полномочий по образованию и организации деятельности комиссий по делам несовершеннолетних</t>
  </si>
  <si>
    <t>Субвенции на осуществление государственных полномочий по созданию, организации и обеспечению деятельности административных комиссий</t>
  </si>
  <si>
    <t>Субвенции на реализацию полномочий по назначению и выплате компенсации части родительской платы за содержание ребенка в государственных, муниципальных образовательных организациях, реализующих основную общеобразовательную программу дошкольного образования</t>
  </si>
  <si>
    <t>Субвенции на обеспечение равной доступности услуг общественного транспорта для отдельных категорий граждан</t>
  </si>
  <si>
    <t>Субвенции на организацию отдыха и оздоровления детей</t>
  </si>
  <si>
    <t xml:space="preserve">Субвенции на осуществление переданных полномочий по организации мероприятий при осуществлении деятельности по обращению с животными без владельцев </t>
  </si>
  <si>
    <t xml:space="preserve">Субвенции бюджетам городских округов на 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 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</si>
  <si>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</si>
  <si>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Субвенции бюджетам городских округов на оплату жилищно-коммунальных услуг отдельным категориям граждан </t>
  </si>
  <si>
    <t xml:space="preserve">Субвенции бюджетам городских округов на осуществление ежемесячных выплат на детей в возрасте от трех до семи лет включительно </t>
  </si>
  <si>
    <t xml:space="preserve">Субвенции бюджетам городских округов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организаций (прекращением деятельности, полномочий физическими лицами) </t>
  </si>
  <si>
    <t>Субвенции бюджетам городских округов на проведение Всероссийской переписи населения 2020 года</t>
  </si>
  <si>
    <t xml:space="preserve">Субвенции бюджетам городских округов на выполнение полномочий Российской Федерации по осуществлению ежемесячной выплаты в связи с рождением (усыновлением) первого ребенка </t>
  </si>
  <si>
    <t>Субвенции бюджетам городских округов на компенсацию отдельным категориям граждан оплаты взноса на капитальный ремонт общего имущества в многоквартирном доме</t>
  </si>
  <si>
    <t xml:space="preserve">Иные межбюдж. трансферты Мэрии города Кызыла на реал мероп по борьбе с новой коронав инф, ППРТ 311 08.07.2020 </t>
  </si>
  <si>
    <t xml:space="preserve">Межбюджетные трансферты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 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</si>
  <si>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</si>
  <si>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 xml:space="preserve">Межбюджетные трансферты на реализацию мероприятий в рамках государственной программы республики Тыва "Реализация государственной национальной политики Российской Федерации в Республике Тыва </t>
  </si>
  <si>
    <t>000 2 02 49001 04 0000 150</t>
  </si>
  <si>
    <t xml:space="preserve">Межбюджетные трансферты, передаваемые бюджетам городских округов, за счет средств резервного фонда Правительства Российской Федерации </t>
  </si>
  <si>
    <t xml:space="preserve">Субсидии на частичную компенсацию дополнительных расходов на повышение оплату труда работников бюджетной сферы и иные цели </t>
  </si>
  <si>
    <t>Субсидии на реализацию мероприятия "Государственная поддержка некоммерческих организаций в целях оказания психолого-педагогической, методической и консультативной помощи гражданам, имеющим детей» в рамках федерального проекта "Поддержка семей имеющих детей" национального проекта "Образование"</t>
  </si>
  <si>
    <t>Исполнено</t>
  </si>
  <si>
    <t>% испол.</t>
  </si>
  <si>
    <t xml:space="preserve"> Приложение № 2</t>
  </si>
  <si>
    <t>к проекту Решения Хурала представителей г. Кызыла</t>
  </si>
  <si>
    <t xml:space="preserve">Об утверждении отчета "Об исполнении бюджета </t>
  </si>
  <si>
    <t>городского округа "Город Кызыл Республики Тыва"</t>
  </si>
  <si>
    <t>от ___ _____________ 2021 года  №____</t>
  </si>
  <si>
    <t xml:space="preserve">за 2020 год </t>
  </si>
  <si>
    <t>000 2 19 35380 04 0000 150</t>
  </si>
  <si>
    <t>Возврат остатков субвенций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организаций (прекращением деятельности, полномочий физическими лицами), в соответствии с Федеральным законом от 19 мая 1995 года N 81-ФЗ "О государственных пособиях гражданам, имеющим детей" из бюджетов городских округов</t>
  </si>
  <si>
    <t>000 2 19 35573 04 0000 150</t>
  </si>
  <si>
    <t>Возврат остатков субвенций на выполнение полномочий Российской Федерации по осуществлению ежемесячной выплаты в связи с рождением (усыновлением) первого ребенка из бюджетов городских округов</t>
  </si>
  <si>
    <t xml:space="preserve">ДОХОДЫ БЮДЖЕТА ГОРОДСКОГО ОКРУГА "ГОРОД КЫЗЫЛ РЕСПУБЛИКИ ТЫВА" ЗА 2020 ГОД </t>
  </si>
  <si>
    <t>ПРОЧИЕ НЕНАЛОГОВЫЕ ДОХОДЫ</t>
  </si>
  <si>
    <t>00011700000000000000</t>
  </si>
  <si>
    <t>00010900000000000000</t>
  </si>
  <si>
    <t>ЗАДОЛЖЕННОСТЬ И ПЕРЕРАСЧЕТЫ ПО ОТМЕНЕННЫМ НАЛОГАМ, СБОРАМ И ИНЫМ ОБЯЗАТЕЛЬНЫМ ПЛАТЕЖАМ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</si>
</sst>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_ ;[Red]\-#,##0.00\ "/>
    <numFmt numFmtId="165" formatCode="#,##0.0_ ;[Red]\-#,##0.0\ "/>
    <numFmt numFmtId="166" formatCode="0.0"/>
    <numFmt numFmtId="175" formatCode="#,##0.0"/>
  </numFmts>
  <fonts count="1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6" fillId="0" borderId="0"/>
  </cellStyleXfs>
  <cellXfs count="113">
    <xf numFmtId="0" fontId="0" fillId="0" borderId="0" xfId="0"/>
    <xf numFmtId="0" fontId="2" fillId="2" borderId="0" xfId="1" applyFont="1" applyFill="1" applyAlignment="1">
      <alignment horizontal="center" vertical="center"/>
    </xf>
    <xf numFmtId="0" fontId="2" fillId="2" borderId="0" xfId="1" applyFont="1" applyFill="1"/>
    <xf numFmtId="0" fontId="4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4" fillId="2" borderId="2" xfId="1" applyNumberFormat="1" applyFont="1" applyFill="1" applyBorder="1" applyAlignment="1" applyProtection="1">
      <alignment horizontal="center" vertical="center" wrapText="1"/>
      <protection hidden="1"/>
    </xf>
    <xf numFmtId="0" fontId="4" fillId="2" borderId="3" xfId="1" applyNumberFormat="1" applyFont="1" applyFill="1" applyBorder="1" applyAlignment="1" applyProtection="1">
      <alignment horizontal="center" vertical="center" wrapText="1"/>
      <protection hidden="1"/>
    </xf>
    <xf numFmtId="0" fontId="4" fillId="2" borderId="2" xfId="1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6" fillId="2" borderId="3" xfId="1" applyNumberFormat="1" applyFont="1" applyFill="1" applyBorder="1" applyAlignment="1" applyProtection="1">
      <alignment horizontal="center" vertical="center" wrapText="1"/>
      <protection hidden="1"/>
    </xf>
    <xf numFmtId="0" fontId="6" fillId="2" borderId="3" xfId="1" applyFont="1" applyFill="1" applyBorder="1" applyAlignment="1">
      <alignment horizontal="center" vertical="center" wrapText="1"/>
    </xf>
    <xf numFmtId="49" fontId="7" fillId="2" borderId="5" xfId="1" applyNumberFormat="1" applyFont="1" applyFill="1" applyBorder="1" applyAlignment="1" applyProtection="1">
      <alignment horizontal="center" vertical="center"/>
      <protection hidden="1"/>
    </xf>
    <xf numFmtId="0" fontId="4" fillId="2" borderId="6" xfId="1" applyNumberFormat="1" applyFont="1" applyFill="1" applyBorder="1" applyAlignment="1" applyProtection="1">
      <alignment wrapText="1"/>
      <protection hidden="1"/>
    </xf>
    <xf numFmtId="164" fontId="4" fillId="2" borderId="6" xfId="1" applyNumberFormat="1" applyFont="1" applyFill="1" applyBorder="1" applyAlignment="1" applyProtection="1">
      <alignment horizontal="center" vertical="center"/>
      <protection hidden="1"/>
    </xf>
    <xf numFmtId="49" fontId="7" fillId="2" borderId="7" xfId="1" applyNumberFormat="1" applyFont="1" applyFill="1" applyBorder="1" applyAlignment="1" applyProtection="1">
      <alignment horizontal="center" vertical="center"/>
      <protection hidden="1"/>
    </xf>
    <xf numFmtId="0" fontId="4" fillId="2" borderId="8" xfId="1" applyNumberFormat="1" applyFont="1" applyFill="1" applyBorder="1" applyAlignment="1" applyProtection="1">
      <alignment wrapText="1"/>
      <protection hidden="1"/>
    </xf>
    <xf numFmtId="164" fontId="4" fillId="2" borderId="8" xfId="1" applyNumberFormat="1" applyFont="1" applyFill="1" applyBorder="1" applyAlignment="1" applyProtection="1">
      <alignment horizontal="center" vertical="center"/>
      <protection hidden="1"/>
    </xf>
    <xf numFmtId="49" fontId="2" fillId="2" borderId="7" xfId="1" applyNumberFormat="1" applyFont="1" applyFill="1" applyBorder="1" applyAlignment="1" applyProtection="1">
      <alignment horizontal="center" vertical="center"/>
      <protection hidden="1"/>
    </xf>
    <xf numFmtId="0" fontId="6" fillId="2" borderId="8" xfId="1" applyNumberFormat="1" applyFont="1" applyFill="1" applyBorder="1" applyAlignment="1" applyProtection="1">
      <alignment wrapText="1"/>
      <protection hidden="1"/>
    </xf>
    <xf numFmtId="164" fontId="6" fillId="2" borderId="8" xfId="1" applyNumberFormat="1" applyFont="1" applyFill="1" applyBorder="1" applyAlignment="1" applyProtection="1">
      <alignment horizontal="center" vertical="center"/>
      <protection hidden="1"/>
    </xf>
    <xf numFmtId="0" fontId="8" fillId="2" borderId="8" xfId="0" applyFont="1" applyFill="1" applyBorder="1" applyAlignment="1">
      <alignment wrapText="1"/>
    </xf>
    <xf numFmtId="164" fontId="6" fillId="2" borderId="10" xfId="1" applyNumberFormat="1" applyFont="1" applyFill="1" applyBorder="1" applyAlignment="1">
      <alignment horizontal="center" vertical="center"/>
    </xf>
    <xf numFmtId="0" fontId="4" fillId="2" borderId="8" xfId="1" applyNumberFormat="1" applyFont="1" applyFill="1" applyBorder="1" applyAlignment="1" applyProtection="1">
      <alignment vertical="center" wrapText="1"/>
      <protection hidden="1"/>
    </xf>
    <xf numFmtId="49" fontId="7" fillId="2" borderId="7" xfId="1" applyNumberFormat="1" applyFont="1" applyFill="1" applyBorder="1" applyAlignment="1" applyProtection="1">
      <alignment horizontal="center"/>
      <protection hidden="1"/>
    </xf>
    <xf numFmtId="0" fontId="6" fillId="2" borderId="8" xfId="1" applyNumberFormat="1" applyFont="1" applyFill="1" applyBorder="1" applyAlignment="1" applyProtection="1">
      <alignment vertical="center" wrapText="1"/>
      <protection hidden="1"/>
    </xf>
    <xf numFmtId="0" fontId="2" fillId="2" borderId="11" xfId="1" applyFont="1" applyFill="1" applyBorder="1" applyAlignment="1">
      <alignment horizontal="center" vertical="center"/>
    </xf>
    <xf numFmtId="0" fontId="2" fillId="2" borderId="0" xfId="1" applyFont="1" applyFill="1" applyBorder="1"/>
    <xf numFmtId="164" fontId="6" fillId="2" borderId="0" xfId="1" applyNumberFormat="1" applyFont="1" applyFill="1" applyBorder="1" applyAlignment="1">
      <alignment horizontal="center" vertical="center"/>
    </xf>
    <xf numFmtId="0" fontId="4" fillId="2" borderId="10" xfId="1" applyNumberFormat="1" applyFont="1" applyFill="1" applyBorder="1" applyAlignment="1" applyProtection="1">
      <alignment wrapText="1"/>
      <protection hidden="1"/>
    </xf>
    <xf numFmtId="0" fontId="2" fillId="2" borderId="11" xfId="0" applyFont="1" applyFill="1" applyBorder="1" applyAlignment="1">
      <alignment horizontal="center" vertical="center"/>
    </xf>
    <xf numFmtId="0" fontId="6" fillId="2" borderId="10" xfId="1" applyNumberFormat="1" applyFont="1" applyFill="1" applyBorder="1" applyAlignment="1" applyProtection="1">
      <alignment vertical="center" wrapText="1"/>
      <protection hidden="1"/>
    </xf>
    <xf numFmtId="0" fontId="6" fillId="2" borderId="10" xfId="1" applyNumberFormat="1" applyFont="1" applyFill="1" applyBorder="1" applyAlignment="1" applyProtection="1">
      <alignment wrapText="1"/>
      <protection hidden="1"/>
    </xf>
    <xf numFmtId="0" fontId="6" fillId="2" borderId="10" xfId="1" applyNumberFormat="1" applyFont="1" applyFill="1" applyBorder="1" applyAlignment="1" applyProtection="1">
      <alignment vertical="top" wrapText="1"/>
      <protection hidden="1"/>
    </xf>
    <xf numFmtId="0" fontId="9" fillId="2" borderId="10" xfId="1" applyNumberFormat="1" applyFont="1" applyFill="1" applyBorder="1" applyAlignment="1" applyProtection="1">
      <alignment wrapText="1"/>
      <protection hidden="1"/>
    </xf>
    <xf numFmtId="0" fontId="9" fillId="2" borderId="10" xfId="0" applyFont="1" applyFill="1" applyBorder="1" applyAlignment="1">
      <alignment horizontal="justify" vertical="top" wrapText="1"/>
    </xf>
    <xf numFmtId="49" fontId="2" fillId="2" borderId="7" xfId="1" applyNumberFormat="1" applyFont="1" applyFill="1" applyBorder="1" applyAlignment="1" applyProtection="1">
      <alignment horizontal="center" wrapText="1"/>
      <protection hidden="1"/>
    </xf>
    <xf numFmtId="0" fontId="6" fillId="2" borderId="10" xfId="0" applyFont="1" applyFill="1" applyBorder="1" applyAlignment="1">
      <alignment horizontal="justify" vertical="top" wrapText="1"/>
    </xf>
    <xf numFmtId="0" fontId="6" fillId="2" borderId="10" xfId="0" applyFont="1" applyFill="1" applyBorder="1" applyAlignment="1">
      <alignment horizontal="justify" vertical="center" wrapText="1"/>
    </xf>
    <xf numFmtId="49" fontId="2" fillId="2" borderId="7" xfId="1" applyNumberFormat="1" applyFont="1" applyFill="1" applyBorder="1" applyAlignment="1" applyProtection="1">
      <alignment horizontal="center" vertical="center" wrapText="1"/>
      <protection hidden="1"/>
    </xf>
    <xf numFmtId="0" fontId="6" fillId="2" borderId="10" xfId="0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justify" vertical="top" wrapText="1"/>
    </xf>
    <xf numFmtId="0" fontId="2" fillId="2" borderId="7" xfId="0" applyFont="1" applyFill="1" applyBorder="1" applyAlignment="1">
      <alignment horizontal="center" vertical="center" wrapText="1"/>
    </xf>
    <xf numFmtId="0" fontId="6" fillId="2" borderId="10" xfId="1" applyNumberFormat="1" applyFont="1" applyFill="1" applyBorder="1" applyAlignment="1" applyProtection="1">
      <alignment horizontal="left" vertical="center" wrapText="1"/>
      <protection hidden="1"/>
    </xf>
    <xf numFmtId="49" fontId="11" fillId="2" borderId="7" xfId="1" applyNumberFormat="1" applyFont="1" applyFill="1" applyBorder="1" applyAlignment="1" applyProtection="1">
      <alignment horizontal="center" vertical="center"/>
      <protection hidden="1"/>
    </xf>
    <xf numFmtId="0" fontId="9" fillId="2" borderId="10" xfId="0" applyFont="1" applyFill="1" applyBorder="1" applyAlignment="1">
      <alignment vertical="center" wrapText="1"/>
    </xf>
    <xf numFmtId="0" fontId="9" fillId="0" borderId="10" xfId="0" applyFont="1" applyBorder="1" applyAlignment="1">
      <alignment horizontal="left" vertical="top" wrapText="1" indent="2"/>
    </xf>
    <xf numFmtId="0" fontId="9" fillId="0" borderId="10" xfId="0" applyFont="1" applyBorder="1" applyAlignment="1">
      <alignment vertical="top" wrapText="1"/>
    </xf>
    <xf numFmtId="0" fontId="9" fillId="2" borderId="10" xfId="0" applyFont="1" applyFill="1" applyBorder="1" applyAlignment="1">
      <alignment horizontal="justify" vertical="center" wrapText="1"/>
    </xf>
    <xf numFmtId="0" fontId="9" fillId="2" borderId="10" xfId="0" applyFont="1" applyFill="1" applyBorder="1" applyAlignment="1">
      <alignment vertical="top" wrapText="1"/>
    </xf>
    <xf numFmtId="0" fontId="9" fillId="0" borderId="10" xfId="1" applyNumberFormat="1" applyFont="1" applyFill="1" applyBorder="1" applyAlignment="1" applyProtection="1">
      <alignment wrapText="1"/>
      <protection hidden="1"/>
    </xf>
    <xf numFmtId="0" fontId="9" fillId="2" borderId="10" xfId="1" applyNumberFormat="1" applyFont="1" applyFill="1" applyBorder="1" applyAlignment="1" applyProtection="1">
      <alignment vertical="center" wrapText="1"/>
      <protection hidden="1"/>
    </xf>
    <xf numFmtId="0" fontId="6" fillId="0" borderId="10" xfId="0" applyFont="1" applyBorder="1" applyAlignment="1">
      <alignment horizontal="justify" vertical="top" wrapText="1"/>
    </xf>
    <xf numFmtId="0" fontId="6" fillId="0" borderId="10" xfId="1" applyNumberFormat="1" applyFont="1" applyFill="1" applyBorder="1" applyAlignment="1" applyProtection="1">
      <alignment wrapText="1"/>
      <protection hidden="1"/>
    </xf>
    <xf numFmtId="0" fontId="6" fillId="0" borderId="10" xfId="1" applyNumberFormat="1" applyFont="1" applyFill="1" applyBorder="1" applyAlignment="1" applyProtection="1">
      <alignment horizontal="left" vertical="center" wrapText="1"/>
      <protection hidden="1"/>
    </xf>
    <xf numFmtId="0" fontId="2" fillId="2" borderId="7" xfId="1" applyFont="1" applyFill="1" applyBorder="1" applyAlignment="1">
      <alignment horizontal="center" vertical="center"/>
    </xf>
    <xf numFmtId="0" fontId="6" fillId="0" borderId="10" xfId="1" applyFont="1" applyBorder="1" applyAlignment="1">
      <alignment vertical="center" wrapText="1"/>
    </xf>
    <xf numFmtId="0" fontId="4" fillId="2" borderId="10" xfId="1" applyFont="1" applyFill="1" applyBorder="1" applyAlignment="1">
      <alignment wrapText="1"/>
    </xf>
    <xf numFmtId="0" fontId="6" fillId="2" borderId="12" xfId="1" applyFont="1" applyFill="1" applyBorder="1" applyAlignment="1">
      <alignment wrapText="1"/>
    </xf>
    <xf numFmtId="0" fontId="6" fillId="0" borderId="12" xfId="1" applyFont="1" applyBorder="1" applyAlignment="1">
      <alignment vertical="center" wrapText="1"/>
    </xf>
    <xf numFmtId="0" fontId="6" fillId="0" borderId="12" xfId="1" applyFont="1" applyBorder="1" applyAlignment="1">
      <alignment wrapText="1"/>
    </xf>
    <xf numFmtId="0" fontId="12" fillId="2" borderId="7" xfId="0" applyFont="1" applyFill="1" applyBorder="1" applyAlignment="1">
      <alignment horizontal="center" vertical="center"/>
    </xf>
    <xf numFmtId="0" fontId="4" fillId="2" borderId="12" xfId="1" applyNumberFormat="1" applyFont="1" applyFill="1" applyBorder="1" applyAlignment="1" applyProtection="1">
      <alignment horizontal="left" vertical="center" wrapText="1"/>
      <protection hidden="1"/>
    </xf>
    <xf numFmtId="0" fontId="14" fillId="2" borderId="10" xfId="0" applyFont="1" applyFill="1" applyBorder="1" applyAlignment="1">
      <alignment vertical="top" wrapText="1"/>
    </xf>
    <xf numFmtId="0" fontId="2" fillId="2" borderId="13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left" vertical="center"/>
    </xf>
    <xf numFmtId="164" fontId="6" fillId="2" borderId="9" xfId="1" applyNumberFormat="1" applyFont="1" applyFill="1" applyBorder="1" applyAlignment="1" applyProtection="1">
      <alignment horizontal="center" vertical="center"/>
      <protection hidden="1"/>
    </xf>
    <xf numFmtId="164" fontId="4" fillId="2" borderId="8" xfId="1" applyNumberFormat="1" applyFont="1" applyFill="1" applyBorder="1" applyAlignment="1">
      <alignment horizontal="center" vertical="center"/>
    </xf>
    <xf numFmtId="164" fontId="2" fillId="2" borderId="0" xfId="1" applyNumberFormat="1" applyFont="1" applyFill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6" fillId="0" borderId="12" xfId="1" applyFont="1" applyBorder="1" applyAlignment="1">
      <alignment vertical="center" wrapText="1"/>
    </xf>
    <xf numFmtId="164" fontId="4" fillId="2" borderId="8" xfId="1" applyNumberFormat="1" applyFont="1" applyFill="1" applyBorder="1" applyAlignment="1" applyProtection="1">
      <alignment horizontal="center" vertical="center"/>
      <protection hidden="1"/>
    </xf>
    <xf numFmtId="164" fontId="6" fillId="2" borderId="8" xfId="1" applyNumberFormat="1" applyFont="1" applyFill="1" applyBorder="1" applyAlignment="1" applyProtection="1">
      <alignment horizontal="center" vertical="center"/>
      <protection hidden="1"/>
    </xf>
    <xf numFmtId="164" fontId="6" fillId="2" borderId="10" xfId="1" applyNumberFormat="1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justify" vertical="top" wrapText="1"/>
    </xf>
    <xf numFmtId="164" fontId="6" fillId="2" borderId="8" xfId="1" applyNumberFormat="1" applyFont="1" applyFill="1" applyBorder="1" applyAlignment="1">
      <alignment horizontal="center" vertical="center"/>
    </xf>
    <xf numFmtId="164" fontId="9" fillId="2" borderId="8" xfId="1" applyNumberFormat="1" applyFont="1" applyFill="1" applyBorder="1" applyAlignment="1">
      <alignment horizontal="center" vertical="center"/>
    </xf>
    <xf numFmtId="164" fontId="9" fillId="2" borderId="10" xfId="1" applyNumberFormat="1" applyFont="1" applyFill="1" applyBorder="1" applyAlignment="1">
      <alignment horizontal="center" vertical="center"/>
    </xf>
    <xf numFmtId="164" fontId="9" fillId="2" borderId="8" xfId="1" applyNumberFormat="1" applyFont="1" applyFill="1" applyBorder="1" applyAlignment="1" applyProtection="1">
      <alignment horizontal="center" vertical="center"/>
      <protection hidden="1"/>
    </xf>
    <xf numFmtId="164" fontId="13" fillId="2" borderId="8" xfId="1" applyNumberFormat="1" applyFont="1" applyFill="1" applyBorder="1" applyAlignment="1">
      <alignment horizontal="center" vertical="center"/>
    </xf>
    <xf numFmtId="164" fontId="15" fillId="2" borderId="8" xfId="1" applyNumberFormat="1" applyFont="1" applyFill="1" applyBorder="1" applyAlignment="1">
      <alignment horizontal="center" vertical="center"/>
    </xf>
    <xf numFmtId="164" fontId="4" fillId="2" borderId="15" xfId="1" applyNumberFormat="1" applyFont="1" applyFill="1" applyBorder="1" applyAlignment="1">
      <alignment horizontal="center" vertical="center"/>
    </xf>
    <xf numFmtId="0" fontId="9" fillId="0" borderId="10" xfId="2" applyFont="1" applyFill="1" applyBorder="1" applyAlignment="1">
      <alignment vertical="center" wrapText="1"/>
    </xf>
    <xf numFmtId="165" fontId="4" fillId="2" borderId="8" xfId="1" applyNumberFormat="1" applyFont="1" applyFill="1" applyBorder="1" applyAlignment="1" applyProtection="1">
      <alignment horizontal="center" vertical="center"/>
      <protection hidden="1"/>
    </xf>
    <xf numFmtId="165" fontId="4" fillId="2" borderId="8" xfId="1" applyNumberFormat="1" applyFont="1" applyFill="1" applyBorder="1" applyAlignment="1">
      <alignment horizontal="center" vertical="center"/>
    </xf>
    <xf numFmtId="165" fontId="4" fillId="2" borderId="6" xfId="1" applyNumberFormat="1" applyFont="1" applyFill="1" applyBorder="1" applyAlignment="1" applyProtection="1">
      <alignment horizontal="center" vertical="center"/>
      <protection hidden="1"/>
    </xf>
    <xf numFmtId="165" fontId="6" fillId="2" borderId="8" xfId="1" applyNumberFormat="1" applyFont="1" applyFill="1" applyBorder="1" applyAlignment="1">
      <alignment horizontal="center"/>
    </xf>
    <xf numFmtId="165" fontId="6" fillId="2" borderId="8" xfId="1" applyNumberFormat="1" applyFont="1" applyFill="1" applyBorder="1" applyAlignment="1">
      <alignment horizontal="center" vertical="center"/>
    </xf>
    <xf numFmtId="165" fontId="6" fillId="2" borderId="8" xfId="1" applyNumberFormat="1" applyFont="1" applyFill="1" applyBorder="1"/>
    <xf numFmtId="165" fontId="4" fillId="2" borderId="8" xfId="1" applyNumberFormat="1" applyFont="1" applyFill="1" applyBorder="1" applyAlignment="1">
      <alignment horizontal="center"/>
    </xf>
    <xf numFmtId="165" fontId="6" fillId="2" borderId="8" xfId="1" applyNumberFormat="1" applyFont="1" applyFill="1" applyBorder="1" applyAlignment="1" applyProtection="1">
      <alignment horizontal="center" vertical="center"/>
      <protection hidden="1"/>
    </xf>
    <xf numFmtId="165" fontId="9" fillId="2" borderId="8" xfId="1" applyNumberFormat="1" applyFont="1" applyFill="1" applyBorder="1" applyAlignment="1">
      <alignment horizontal="center" vertical="center"/>
    </xf>
    <xf numFmtId="165" fontId="9" fillId="2" borderId="8" xfId="1" applyNumberFormat="1" applyFont="1" applyFill="1" applyBorder="1" applyAlignment="1" applyProtection="1">
      <alignment horizontal="center" vertical="center"/>
      <protection hidden="1"/>
    </xf>
    <xf numFmtId="165" fontId="9" fillId="2" borderId="8" xfId="1" applyNumberFormat="1" applyFont="1" applyFill="1" applyBorder="1" applyAlignment="1">
      <alignment horizontal="center"/>
    </xf>
    <xf numFmtId="165" fontId="13" fillId="2" borderId="8" xfId="1" applyNumberFormat="1" applyFont="1" applyFill="1" applyBorder="1" applyAlignment="1">
      <alignment horizontal="center" vertical="center"/>
    </xf>
    <xf numFmtId="165" fontId="4" fillId="2" borderId="15" xfId="1" applyNumberFormat="1" applyFont="1" applyFill="1" applyBorder="1" applyAlignment="1">
      <alignment horizontal="center" vertical="center"/>
    </xf>
    <xf numFmtId="0" fontId="2" fillId="2" borderId="10" xfId="1" applyFont="1" applyFill="1" applyBorder="1"/>
    <xf numFmtId="0" fontId="4" fillId="2" borderId="4" xfId="1" applyNumberFormat="1" applyFont="1" applyFill="1" applyBorder="1" applyAlignment="1" applyProtection="1">
      <alignment horizontal="center" vertical="center" wrapText="1"/>
      <protection hidden="1"/>
    </xf>
    <xf numFmtId="0" fontId="2" fillId="2" borderId="2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4" fillId="2" borderId="10" xfId="1" applyNumberFormat="1" applyFont="1" applyFill="1" applyBorder="1" applyAlignment="1" applyProtection="1">
      <alignment horizontal="center" vertical="center" wrapText="1"/>
      <protection hidden="1"/>
    </xf>
    <xf numFmtId="165" fontId="6" fillId="2" borderId="10" xfId="1" applyNumberFormat="1" applyFont="1" applyFill="1" applyBorder="1" applyAlignment="1">
      <alignment horizontal="center" vertical="center"/>
    </xf>
    <xf numFmtId="165" fontId="9" fillId="2" borderId="10" xfId="1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horizontal="right" vertical="center"/>
    </xf>
    <xf numFmtId="0" fontId="3" fillId="2" borderId="0" xfId="0" applyFont="1" applyFill="1" applyAlignment="1">
      <alignment horizontal="right"/>
    </xf>
    <xf numFmtId="0" fontId="5" fillId="2" borderId="17" xfId="1" applyFont="1" applyFill="1" applyBorder="1" applyAlignment="1">
      <alignment horizontal="right"/>
    </xf>
    <xf numFmtId="0" fontId="4" fillId="2" borderId="0" xfId="1" applyFont="1" applyFill="1" applyAlignment="1" applyProtection="1">
      <alignment horizontal="center" vertical="center" wrapText="1"/>
      <protection hidden="1"/>
    </xf>
    <xf numFmtId="175" fontId="6" fillId="2" borderId="10" xfId="1" applyNumberFormat="1" applyFont="1" applyFill="1" applyBorder="1" applyAlignment="1">
      <alignment horizontal="center" vertical="center"/>
    </xf>
    <xf numFmtId="166" fontId="6" fillId="2" borderId="10" xfId="1" applyNumberFormat="1" applyFont="1" applyFill="1" applyBorder="1" applyAlignment="1">
      <alignment horizontal="center" vertical="center"/>
    </xf>
    <xf numFmtId="175" fontId="6" fillId="2" borderId="10" xfId="1" applyNumberFormat="1" applyFont="1" applyFill="1" applyBorder="1" applyAlignment="1">
      <alignment horizontal="center"/>
    </xf>
    <xf numFmtId="166" fontId="4" fillId="2" borderId="16" xfId="1" applyNumberFormat="1" applyFont="1" applyFill="1" applyBorder="1" applyAlignment="1">
      <alignment horizontal="center" vertical="center"/>
    </xf>
    <xf numFmtId="4" fontId="6" fillId="2" borderId="10" xfId="1" applyNumberFormat="1" applyFont="1" applyFill="1" applyBorder="1" applyAlignment="1">
      <alignment horizontal="center" vertical="center"/>
    </xf>
    <xf numFmtId="164" fontId="4" fillId="2" borderId="0" xfId="1" applyNumberFormat="1" applyFont="1" applyFill="1" applyBorder="1" applyAlignment="1" applyProtection="1">
      <alignment horizontal="center" vertical="center"/>
      <protection hidden="1"/>
    </xf>
    <xf numFmtId="175" fontId="6" fillId="2" borderId="8" xfId="1" applyNumberFormat="1" applyFont="1" applyFill="1" applyBorder="1" applyAlignment="1">
      <alignment horizontal="center"/>
    </xf>
  </cellXfs>
  <cellStyles count="4">
    <cellStyle name="Обычный" xfId="0" builtinId="0"/>
    <cellStyle name="Обычный 10" xfId="2"/>
    <cellStyle name="Обычный 2" xfId="1"/>
    <cellStyle name="Обыч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1"/>
  <sheetViews>
    <sheetView tabSelected="1" view="pageBreakPreview" zoomScale="90" zoomScaleNormal="90" zoomScaleSheetLayoutView="90" workbookViewId="0">
      <selection activeCell="I14" sqref="I14"/>
    </sheetView>
  </sheetViews>
  <sheetFormatPr defaultColWidth="9.140625" defaultRowHeight="12.75" x14ac:dyDescent="0.2"/>
  <cols>
    <col min="1" max="1" width="27.7109375" style="1" customWidth="1"/>
    <col min="2" max="2" width="87.140625" style="2" customWidth="1"/>
    <col min="3" max="3" width="16.28515625" style="2" hidden="1" customWidth="1"/>
    <col min="4" max="4" width="15.42578125" style="1" hidden="1" customWidth="1"/>
    <col min="5" max="5" width="15.140625" style="2" customWidth="1"/>
    <col min="6" max="6" width="15.7109375" style="2" customWidth="1"/>
    <col min="7" max="184" width="9.140625" style="2" customWidth="1"/>
    <col min="185" max="16384" width="9.140625" style="2"/>
  </cols>
  <sheetData>
    <row r="1" spans="1:7" x14ac:dyDescent="0.2">
      <c r="B1" s="102" t="s">
        <v>174</v>
      </c>
      <c r="C1" s="102"/>
      <c r="D1" s="102"/>
      <c r="E1" s="102"/>
      <c r="F1" s="102"/>
      <c r="G1" s="102"/>
    </row>
    <row r="2" spans="1:7" x14ac:dyDescent="0.2">
      <c r="B2" s="102" t="s">
        <v>175</v>
      </c>
      <c r="C2" s="102"/>
      <c r="D2" s="102"/>
      <c r="E2" s="102"/>
      <c r="F2" s="102"/>
      <c r="G2" s="102"/>
    </row>
    <row r="3" spans="1:7" x14ac:dyDescent="0.2">
      <c r="B3" s="102" t="s">
        <v>178</v>
      </c>
      <c r="C3" s="102"/>
      <c r="D3" s="102"/>
      <c r="E3" s="102"/>
      <c r="F3" s="102"/>
      <c r="G3" s="102"/>
    </row>
    <row r="4" spans="1:7" x14ac:dyDescent="0.2">
      <c r="B4" s="102" t="s">
        <v>176</v>
      </c>
      <c r="C4" s="102"/>
      <c r="D4" s="102"/>
      <c r="E4" s="102"/>
      <c r="F4" s="102"/>
      <c r="G4" s="102"/>
    </row>
    <row r="5" spans="1:7" x14ac:dyDescent="0.2">
      <c r="B5" s="102" t="s">
        <v>177</v>
      </c>
      <c r="C5" s="102"/>
      <c r="D5" s="102"/>
      <c r="E5" s="102"/>
      <c r="F5" s="102"/>
      <c r="G5" s="102"/>
    </row>
    <row r="6" spans="1:7" x14ac:dyDescent="0.2">
      <c r="B6" s="102" t="s">
        <v>179</v>
      </c>
      <c r="C6" s="102"/>
      <c r="D6" s="102"/>
      <c r="E6" s="102"/>
      <c r="F6" s="102"/>
      <c r="G6" s="102"/>
    </row>
    <row r="7" spans="1:7" ht="15.75" x14ac:dyDescent="0.25">
      <c r="B7" s="103"/>
      <c r="C7" s="103"/>
      <c r="D7" s="67"/>
    </row>
    <row r="8" spans="1:7" ht="36.75" customHeight="1" x14ac:dyDescent="0.2">
      <c r="A8" s="105" t="s">
        <v>184</v>
      </c>
      <c r="B8" s="105"/>
      <c r="C8" s="105"/>
      <c r="D8" s="105"/>
      <c r="E8" s="105"/>
      <c r="F8" s="105"/>
      <c r="G8" s="105"/>
    </row>
    <row r="9" spans="1:7" ht="15.75" customHeight="1" thickBot="1" x14ac:dyDescent="0.3">
      <c r="A9" s="104" t="s">
        <v>0</v>
      </c>
      <c r="B9" s="104"/>
      <c r="C9" s="104"/>
      <c r="D9" s="104"/>
      <c r="E9" s="104"/>
      <c r="F9" s="104"/>
      <c r="G9" s="104"/>
    </row>
    <row r="10" spans="1:7" ht="45.75" customHeight="1" thickBot="1" x14ac:dyDescent="0.25">
      <c r="A10" s="3" t="s">
        <v>1</v>
      </c>
      <c r="B10" s="4" t="s">
        <v>2</v>
      </c>
      <c r="C10" s="5" t="s">
        <v>3</v>
      </c>
      <c r="D10" s="6" t="s">
        <v>4</v>
      </c>
      <c r="E10" s="99" t="s">
        <v>3</v>
      </c>
      <c r="F10" s="5" t="s">
        <v>172</v>
      </c>
      <c r="G10" s="96" t="s">
        <v>173</v>
      </c>
    </row>
    <row r="11" spans="1:7" ht="14.25" customHeight="1" thickBot="1" x14ac:dyDescent="0.25">
      <c r="A11" s="7">
        <v>1</v>
      </c>
      <c r="B11" s="8">
        <v>2</v>
      </c>
      <c r="C11" s="8"/>
      <c r="D11" s="9"/>
      <c r="E11" s="9">
        <v>3</v>
      </c>
      <c r="F11" s="97">
        <v>4</v>
      </c>
      <c r="G11" s="98">
        <v>5</v>
      </c>
    </row>
    <row r="12" spans="1:7" ht="15.75" x14ac:dyDescent="0.25">
      <c r="A12" s="10" t="s">
        <v>5</v>
      </c>
      <c r="B12" s="11" t="s">
        <v>6</v>
      </c>
      <c r="C12" s="12">
        <v>869929</v>
      </c>
      <c r="D12" s="12">
        <f t="shared" ref="D12" si="0">D14+D16+D18+D22+D25+D28+D36+D38+D39+D45</f>
        <v>0</v>
      </c>
      <c r="E12" s="84">
        <f>E14+E16+E18+E22+E25+E26+E28+E36+E38+E39+E45+E46</f>
        <v>869929</v>
      </c>
      <c r="F12" s="84">
        <f>F14+F16+F18+F22+F25+F26+F28+F36+F38+F39+F45+F46</f>
        <v>795612.57851000002</v>
      </c>
      <c r="G12" s="109">
        <f>F12/E12*100</f>
        <v>91.457185415131576</v>
      </c>
    </row>
    <row r="13" spans="1:7" ht="15.75" x14ac:dyDescent="0.25">
      <c r="A13" s="13"/>
      <c r="B13" s="14" t="s">
        <v>7</v>
      </c>
      <c r="C13" s="15">
        <v>766579</v>
      </c>
      <c r="D13" s="15"/>
      <c r="E13" s="82">
        <f>E14+E16+E18+E22+E25</f>
        <v>766579</v>
      </c>
      <c r="F13" s="82">
        <f>F14+F16+F18+F22+F25</f>
        <v>753595.26817000005</v>
      </c>
      <c r="G13" s="109">
        <f t="shared" ref="G13:G78" si="1">F13/E13*100</f>
        <v>98.306276087656983</v>
      </c>
    </row>
    <row r="14" spans="1:7" ht="15.75" x14ac:dyDescent="0.25">
      <c r="A14" s="13" t="s">
        <v>8</v>
      </c>
      <c r="B14" s="14" t="s">
        <v>9</v>
      </c>
      <c r="C14" s="15">
        <v>537987</v>
      </c>
      <c r="D14" s="15">
        <f t="shared" ref="D14" si="2">D15</f>
        <v>0</v>
      </c>
      <c r="E14" s="82">
        <f>E15</f>
        <v>537987</v>
      </c>
      <c r="F14" s="82">
        <f>F15</f>
        <v>541411.10386000003</v>
      </c>
      <c r="G14" s="109">
        <f t="shared" si="1"/>
        <v>100.63646591088633</v>
      </c>
    </row>
    <row r="15" spans="1:7" ht="15.75" x14ac:dyDescent="0.25">
      <c r="A15" s="16" t="s">
        <v>10</v>
      </c>
      <c r="B15" s="17" t="s">
        <v>11</v>
      </c>
      <c r="C15" s="18">
        <v>537987</v>
      </c>
      <c r="D15" s="20">
        <v>0</v>
      </c>
      <c r="E15" s="85">
        <f>C15+D15</f>
        <v>537987</v>
      </c>
      <c r="F15" s="108">
        <v>541411.10386000003</v>
      </c>
      <c r="G15" s="109">
        <f t="shared" si="1"/>
        <v>100.63646591088633</v>
      </c>
    </row>
    <row r="16" spans="1:7" ht="31.5" x14ac:dyDescent="0.25">
      <c r="A16" s="13" t="s">
        <v>12</v>
      </c>
      <c r="B16" s="14" t="s">
        <v>13</v>
      </c>
      <c r="C16" s="15">
        <v>6853</v>
      </c>
      <c r="D16" s="15">
        <f t="shared" ref="D16:F16" si="3">D17</f>
        <v>0</v>
      </c>
      <c r="E16" s="82">
        <f t="shared" si="3"/>
        <v>6853</v>
      </c>
      <c r="F16" s="82">
        <f t="shared" si="3"/>
        <v>6120.0776500000002</v>
      </c>
      <c r="G16" s="109">
        <f t="shared" si="1"/>
        <v>89.305087552896538</v>
      </c>
    </row>
    <row r="17" spans="1:7" ht="31.5" x14ac:dyDescent="0.25">
      <c r="A17" s="16" t="s">
        <v>14</v>
      </c>
      <c r="B17" s="19" t="s">
        <v>15</v>
      </c>
      <c r="C17" s="18">
        <v>6853</v>
      </c>
      <c r="D17" s="20">
        <v>0</v>
      </c>
      <c r="E17" s="85">
        <f>C17+D17</f>
        <v>6853</v>
      </c>
      <c r="F17" s="108">
        <v>6120.0776500000002</v>
      </c>
      <c r="G17" s="109">
        <f t="shared" si="1"/>
        <v>89.305087552896538</v>
      </c>
    </row>
    <row r="18" spans="1:7" ht="15.75" x14ac:dyDescent="0.25">
      <c r="A18" s="13" t="s">
        <v>16</v>
      </c>
      <c r="B18" s="14" t="s">
        <v>17</v>
      </c>
      <c r="C18" s="15">
        <v>78493</v>
      </c>
      <c r="D18" s="15">
        <f t="shared" ref="D18" si="4">D19+D20+D21</f>
        <v>0</v>
      </c>
      <c r="E18" s="82">
        <f>E19+E20+E21</f>
        <v>78493</v>
      </c>
      <c r="F18" s="82">
        <f>F19+F20+F21</f>
        <v>64629.036130000008</v>
      </c>
      <c r="G18" s="109">
        <f t="shared" si="1"/>
        <v>82.337324513013911</v>
      </c>
    </row>
    <row r="19" spans="1:7" ht="15.75" x14ac:dyDescent="0.25">
      <c r="A19" s="16" t="s">
        <v>18</v>
      </c>
      <c r="B19" s="17" t="s">
        <v>19</v>
      </c>
      <c r="C19" s="18">
        <v>69752</v>
      </c>
      <c r="D19" s="20"/>
      <c r="E19" s="85">
        <f>C19+D19</f>
        <v>69752</v>
      </c>
      <c r="F19" s="108">
        <v>60095.847170000001</v>
      </c>
      <c r="G19" s="109">
        <f t="shared" si="1"/>
        <v>86.156450237986007</v>
      </c>
    </row>
    <row r="20" spans="1:7" ht="15.75" x14ac:dyDescent="0.25">
      <c r="A20" s="16" t="s">
        <v>20</v>
      </c>
      <c r="B20" s="17" t="s">
        <v>21</v>
      </c>
      <c r="C20" s="18">
        <v>236</v>
      </c>
      <c r="D20" s="20"/>
      <c r="E20" s="85">
        <f t="shared" ref="E20:E21" si="5">C20+D20</f>
        <v>236</v>
      </c>
      <c r="F20" s="108">
        <v>191.64908</v>
      </c>
      <c r="G20" s="109">
        <f t="shared" si="1"/>
        <v>81.207237288135588</v>
      </c>
    </row>
    <row r="21" spans="1:7" ht="16.5" customHeight="1" x14ac:dyDescent="0.25">
      <c r="A21" s="16" t="s">
        <v>22</v>
      </c>
      <c r="B21" s="17" t="s">
        <v>23</v>
      </c>
      <c r="C21" s="18">
        <v>8505</v>
      </c>
      <c r="D21" s="20"/>
      <c r="E21" s="85">
        <f t="shared" si="5"/>
        <v>8505</v>
      </c>
      <c r="F21" s="108">
        <v>4341.5398800000003</v>
      </c>
      <c r="G21" s="109">
        <f t="shared" si="1"/>
        <v>51.046912169312172</v>
      </c>
    </row>
    <row r="22" spans="1:7" ht="15.75" x14ac:dyDescent="0.25">
      <c r="A22" s="13" t="s">
        <v>24</v>
      </c>
      <c r="B22" s="14" t="s">
        <v>25</v>
      </c>
      <c r="C22" s="15">
        <v>108178</v>
      </c>
      <c r="D22" s="15">
        <f t="shared" ref="D22" si="6">D23+D24</f>
        <v>3100</v>
      </c>
      <c r="E22" s="82">
        <f>E23+E24</f>
        <v>111278</v>
      </c>
      <c r="F22" s="82">
        <f>F23+F24</f>
        <v>111380.09798999999</v>
      </c>
      <c r="G22" s="109">
        <f t="shared" si="1"/>
        <v>100.09175038192635</v>
      </c>
    </row>
    <row r="23" spans="1:7" ht="15.75" x14ac:dyDescent="0.25">
      <c r="A23" s="16" t="s">
        <v>26</v>
      </c>
      <c r="B23" s="17" t="s">
        <v>27</v>
      </c>
      <c r="C23" s="18">
        <v>23657</v>
      </c>
      <c r="D23" s="20">
        <v>3100</v>
      </c>
      <c r="E23" s="85">
        <f>C23+D23</f>
        <v>26757</v>
      </c>
      <c r="F23" s="108">
        <v>27331.716329999999</v>
      </c>
      <c r="G23" s="109">
        <f t="shared" si="1"/>
        <v>102.14791019172553</v>
      </c>
    </row>
    <row r="24" spans="1:7" ht="15.75" x14ac:dyDescent="0.25">
      <c r="A24" s="16" t="s">
        <v>28</v>
      </c>
      <c r="B24" s="17" t="s">
        <v>29</v>
      </c>
      <c r="C24" s="18">
        <v>84521</v>
      </c>
      <c r="D24" s="20"/>
      <c r="E24" s="85">
        <f>C24+D24</f>
        <v>84521</v>
      </c>
      <c r="F24" s="108">
        <v>84048.381659999999</v>
      </c>
      <c r="G24" s="109">
        <f t="shared" si="1"/>
        <v>99.440827321020805</v>
      </c>
    </row>
    <row r="25" spans="1:7" ht="15.75" x14ac:dyDescent="0.25">
      <c r="A25" s="13" t="s">
        <v>30</v>
      </c>
      <c r="B25" s="14" t="s">
        <v>31</v>
      </c>
      <c r="C25" s="15">
        <v>35068</v>
      </c>
      <c r="D25" s="72">
        <v>-3100</v>
      </c>
      <c r="E25" s="85">
        <f>C25+D25</f>
        <v>31968</v>
      </c>
      <c r="F25" s="108">
        <v>30054.952539999998</v>
      </c>
      <c r="G25" s="109">
        <f t="shared" si="1"/>
        <v>94.015742429929929</v>
      </c>
    </row>
    <row r="26" spans="1:7" ht="31.5" x14ac:dyDescent="0.25">
      <c r="A26" s="13" t="s">
        <v>187</v>
      </c>
      <c r="B26" s="14" t="s">
        <v>188</v>
      </c>
      <c r="C26" s="70"/>
      <c r="D26" s="74"/>
      <c r="E26" s="85"/>
      <c r="F26" s="112">
        <v>-8.9765800000000002</v>
      </c>
      <c r="G26" s="109" t="e">
        <f t="shared" si="1"/>
        <v>#DIV/0!</v>
      </c>
    </row>
    <row r="27" spans="1:7" ht="15.75" x14ac:dyDescent="0.25">
      <c r="A27" s="13"/>
      <c r="B27" s="14" t="s">
        <v>32</v>
      </c>
      <c r="C27" s="15">
        <v>103350</v>
      </c>
      <c r="D27" s="15">
        <f t="shared" ref="D27" si="7">D28+D36+D38+D39+D45</f>
        <v>0</v>
      </c>
      <c r="E27" s="82">
        <f>E28+E36+E38+E39+E45</f>
        <v>103350</v>
      </c>
      <c r="F27" s="82">
        <f>F28+F36+F38+F39+F45</f>
        <v>41475.967849999994</v>
      </c>
      <c r="G27" s="109">
        <f t="shared" si="1"/>
        <v>40.131560570875656</v>
      </c>
    </row>
    <row r="28" spans="1:7" ht="31.5" x14ac:dyDescent="0.2">
      <c r="A28" s="13" t="s">
        <v>33</v>
      </c>
      <c r="B28" s="21" t="s">
        <v>34</v>
      </c>
      <c r="C28" s="15">
        <v>68662</v>
      </c>
      <c r="D28" s="15">
        <f t="shared" ref="D28" si="8">D29+D32+D34</f>
        <v>-400</v>
      </c>
      <c r="E28" s="82">
        <f>E29+E32+E34</f>
        <v>68262</v>
      </c>
      <c r="F28" s="82">
        <f>F29+F32+F34</f>
        <v>31778.94311</v>
      </c>
      <c r="G28" s="109">
        <f t="shared" si="1"/>
        <v>46.554368623831706</v>
      </c>
    </row>
    <row r="29" spans="1:7" ht="63.75" customHeight="1" x14ac:dyDescent="0.25">
      <c r="A29" s="13" t="s">
        <v>35</v>
      </c>
      <c r="B29" s="14" t="s">
        <v>36</v>
      </c>
      <c r="C29" s="15">
        <v>21783</v>
      </c>
      <c r="D29" s="15">
        <f t="shared" ref="D29:F29" si="9">D30+D31</f>
        <v>-400</v>
      </c>
      <c r="E29" s="82">
        <f t="shared" si="9"/>
        <v>21383</v>
      </c>
      <c r="F29" s="82">
        <f t="shared" si="9"/>
        <v>18610.859420000001</v>
      </c>
      <c r="G29" s="109">
        <f t="shared" si="1"/>
        <v>87.035773371369785</v>
      </c>
    </row>
    <row r="30" spans="1:7" ht="63" x14ac:dyDescent="0.25">
      <c r="A30" s="16" t="s">
        <v>37</v>
      </c>
      <c r="B30" s="17" t="s">
        <v>38</v>
      </c>
      <c r="C30" s="18">
        <v>19831</v>
      </c>
      <c r="D30" s="20">
        <v>-2648</v>
      </c>
      <c r="E30" s="86">
        <f>C30+D30</f>
        <v>17183</v>
      </c>
      <c r="F30" s="106">
        <v>12490.586719999999</v>
      </c>
      <c r="G30" s="109">
        <f t="shared" si="1"/>
        <v>72.691536518652157</v>
      </c>
    </row>
    <row r="31" spans="1:7" ht="63" x14ac:dyDescent="0.25">
      <c r="A31" s="16" t="s">
        <v>39</v>
      </c>
      <c r="B31" s="17" t="s">
        <v>40</v>
      </c>
      <c r="C31" s="18">
        <v>1952</v>
      </c>
      <c r="D31" s="20">
        <v>2248</v>
      </c>
      <c r="E31" s="86">
        <f>C31+D31</f>
        <v>4200</v>
      </c>
      <c r="F31" s="106">
        <v>6120.2727000000004</v>
      </c>
      <c r="G31" s="109">
        <f t="shared" si="1"/>
        <v>145.72077857142858</v>
      </c>
    </row>
    <row r="32" spans="1:7" ht="15.75" x14ac:dyDescent="0.25">
      <c r="A32" s="13" t="s">
        <v>41</v>
      </c>
      <c r="B32" s="14" t="s">
        <v>42</v>
      </c>
      <c r="C32" s="15">
        <v>378</v>
      </c>
      <c r="D32" s="15">
        <f t="shared" ref="D32:F32" si="10">D33</f>
        <v>0</v>
      </c>
      <c r="E32" s="82">
        <f t="shared" si="10"/>
        <v>378</v>
      </c>
      <c r="F32" s="82">
        <f t="shared" si="10"/>
        <v>147.96100000000001</v>
      </c>
      <c r="G32" s="109">
        <f t="shared" si="1"/>
        <v>39.143121693121699</v>
      </c>
    </row>
    <row r="33" spans="1:7" ht="47.25" x14ac:dyDescent="0.25">
      <c r="A33" s="16" t="s">
        <v>43</v>
      </c>
      <c r="B33" s="17" t="s">
        <v>44</v>
      </c>
      <c r="C33" s="18">
        <v>378</v>
      </c>
      <c r="D33" s="20"/>
      <c r="E33" s="86">
        <f>C33+D33</f>
        <v>378</v>
      </c>
      <c r="F33" s="107">
        <v>147.96100000000001</v>
      </c>
      <c r="G33" s="109">
        <f t="shared" si="1"/>
        <v>39.143121693121699</v>
      </c>
    </row>
    <row r="34" spans="1:7" ht="62.25" customHeight="1" x14ac:dyDescent="0.25">
      <c r="A34" s="13" t="s">
        <v>45</v>
      </c>
      <c r="B34" s="14" t="s">
        <v>46</v>
      </c>
      <c r="C34" s="15">
        <v>46501</v>
      </c>
      <c r="D34" s="15">
        <f t="shared" ref="D34:F34" si="11">D35</f>
        <v>0</v>
      </c>
      <c r="E34" s="82">
        <f t="shared" si="11"/>
        <v>46501</v>
      </c>
      <c r="F34" s="82">
        <f t="shared" si="11"/>
        <v>13020.12269</v>
      </c>
      <c r="G34" s="109">
        <f t="shared" si="1"/>
        <v>27.99966170619987</v>
      </c>
    </row>
    <row r="35" spans="1:7" ht="63" x14ac:dyDescent="0.25">
      <c r="A35" s="16" t="s">
        <v>47</v>
      </c>
      <c r="B35" s="17" t="s">
        <v>48</v>
      </c>
      <c r="C35" s="18">
        <v>46501</v>
      </c>
      <c r="D35" s="20"/>
      <c r="E35" s="86">
        <f>C35+D35</f>
        <v>46501</v>
      </c>
      <c r="F35" s="106">
        <v>13020.12269</v>
      </c>
      <c r="G35" s="109">
        <f t="shared" si="1"/>
        <v>27.99966170619987</v>
      </c>
    </row>
    <row r="36" spans="1:7" ht="15.75" x14ac:dyDescent="0.25">
      <c r="A36" s="13" t="s">
        <v>49</v>
      </c>
      <c r="B36" s="14" t="s">
        <v>50</v>
      </c>
      <c r="C36" s="15">
        <v>3455</v>
      </c>
      <c r="D36" s="15">
        <f t="shared" ref="D36:F36" si="12">D37</f>
        <v>400</v>
      </c>
      <c r="E36" s="82">
        <f t="shared" si="12"/>
        <v>3855</v>
      </c>
      <c r="F36" s="82">
        <f t="shared" si="12"/>
        <v>4267.6912499999999</v>
      </c>
      <c r="G36" s="109">
        <f t="shared" si="1"/>
        <v>110.70535019455252</v>
      </c>
    </row>
    <row r="37" spans="1:7" ht="15.75" x14ac:dyDescent="0.25">
      <c r="A37" s="16" t="s">
        <v>51</v>
      </c>
      <c r="B37" s="17" t="s">
        <v>52</v>
      </c>
      <c r="C37" s="18">
        <v>3455</v>
      </c>
      <c r="D37" s="20">
        <v>400</v>
      </c>
      <c r="E37" s="85">
        <f>C37+D37</f>
        <v>3855</v>
      </c>
      <c r="F37" s="106">
        <v>4267.6912499999999</v>
      </c>
      <c r="G37" s="109">
        <f t="shared" si="1"/>
        <v>110.70535019455252</v>
      </c>
    </row>
    <row r="38" spans="1:7" ht="31.5" x14ac:dyDescent="0.25">
      <c r="A38" s="13" t="s">
        <v>53</v>
      </c>
      <c r="B38" s="14" t="s">
        <v>54</v>
      </c>
      <c r="C38" s="15"/>
      <c r="D38" s="20"/>
      <c r="E38" s="87"/>
      <c r="F38" s="106">
        <v>-15266.72694</v>
      </c>
      <c r="G38" s="109" t="e">
        <f t="shared" si="1"/>
        <v>#DIV/0!</v>
      </c>
    </row>
    <row r="39" spans="1:7" ht="20.25" customHeight="1" x14ac:dyDescent="0.25">
      <c r="A39" s="22" t="s">
        <v>55</v>
      </c>
      <c r="B39" s="14" t="s">
        <v>56</v>
      </c>
      <c r="C39" s="15">
        <v>21122</v>
      </c>
      <c r="D39" s="15">
        <f t="shared" ref="D39:F39" si="13">D40+D42</f>
        <v>0</v>
      </c>
      <c r="E39" s="82">
        <f t="shared" si="13"/>
        <v>21122</v>
      </c>
      <c r="F39" s="82">
        <f t="shared" si="13"/>
        <v>10373.220379999999</v>
      </c>
      <c r="G39" s="109">
        <f t="shared" si="1"/>
        <v>49.110976138623229</v>
      </c>
    </row>
    <row r="40" spans="1:7" ht="63" x14ac:dyDescent="0.25">
      <c r="A40" s="13" t="s">
        <v>57</v>
      </c>
      <c r="B40" s="14" t="s">
        <v>58</v>
      </c>
      <c r="C40" s="15">
        <v>5622</v>
      </c>
      <c r="D40" s="15">
        <f t="shared" ref="D40:F40" si="14">D41</f>
        <v>0</v>
      </c>
      <c r="E40" s="82">
        <f t="shared" si="14"/>
        <v>5622</v>
      </c>
      <c r="F40" s="82">
        <f t="shared" si="14"/>
        <v>2600</v>
      </c>
      <c r="G40" s="109">
        <f t="shared" si="1"/>
        <v>46.246887228744221</v>
      </c>
    </row>
    <row r="41" spans="1:7" ht="64.5" customHeight="1" x14ac:dyDescent="0.25">
      <c r="A41" s="16" t="s">
        <v>59</v>
      </c>
      <c r="B41" s="17" t="s">
        <v>60</v>
      </c>
      <c r="C41" s="18">
        <v>5622</v>
      </c>
      <c r="D41" s="20"/>
      <c r="E41" s="86">
        <f>C41+D41</f>
        <v>5622</v>
      </c>
      <c r="F41" s="110">
        <v>2600</v>
      </c>
      <c r="G41" s="109">
        <f t="shared" si="1"/>
        <v>46.246887228744221</v>
      </c>
    </row>
    <row r="42" spans="1:7" ht="63" customHeight="1" x14ac:dyDescent="0.25">
      <c r="A42" s="13" t="s">
        <v>61</v>
      </c>
      <c r="B42" s="14" t="s">
        <v>62</v>
      </c>
      <c r="C42" s="15">
        <v>15500</v>
      </c>
      <c r="D42" s="15">
        <f t="shared" ref="D42:F42" si="15">D43+D44</f>
        <v>0</v>
      </c>
      <c r="E42" s="82">
        <f t="shared" si="15"/>
        <v>15500</v>
      </c>
      <c r="F42" s="82">
        <f t="shared" si="15"/>
        <v>7773.2203799999997</v>
      </c>
      <c r="G42" s="109">
        <f t="shared" si="1"/>
        <v>50.149808903225804</v>
      </c>
    </row>
    <row r="43" spans="1:7" ht="34.5" customHeight="1" x14ac:dyDescent="0.25">
      <c r="A43" s="16" t="s">
        <v>63</v>
      </c>
      <c r="B43" s="17" t="s">
        <v>64</v>
      </c>
      <c r="C43" s="18">
        <v>12000</v>
      </c>
      <c r="D43" s="20"/>
      <c r="E43" s="86">
        <f>C43+D43</f>
        <v>12000</v>
      </c>
      <c r="F43" s="106">
        <v>5825.6814999999997</v>
      </c>
      <c r="G43" s="109">
        <f t="shared" si="1"/>
        <v>48.547345833333331</v>
      </c>
    </row>
    <row r="44" spans="1:7" ht="18.75" customHeight="1" x14ac:dyDescent="0.2">
      <c r="A44" s="16" t="s">
        <v>65</v>
      </c>
      <c r="B44" s="23" t="s">
        <v>66</v>
      </c>
      <c r="C44" s="18">
        <v>3500</v>
      </c>
      <c r="D44" s="20"/>
      <c r="E44" s="86">
        <f>C44+D44</f>
        <v>3500</v>
      </c>
      <c r="F44" s="106">
        <v>1947.5388800000001</v>
      </c>
      <c r="G44" s="109">
        <f t="shared" si="1"/>
        <v>55.643968000000001</v>
      </c>
    </row>
    <row r="45" spans="1:7" ht="15.75" x14ac:dyDescent="0.25">
      <c r="A45" s="13" t="s">
        <v>67</v>
      </c>
      <c r="B45" s="14" t="s">
        <v>68</v>
      </c>
      <c r="C45" s="15">
        <v>10111</v>
      </c>
      <c r="D45" s="20"/>
      <c r="E45" s="88">
        <f>C45+D45</f>
        <v>10111</v>
      </c>
      <c r="F45" s="88">
        <v>10322.840050000001</v>
      </c>
      <c r="G45" s="109">
        <f t="shared" si="1"/>
        <v>102.09514439719118</v>
      </c>
    </row>
    <row r="46" spans="1:7" ht="15.75" x14ac:dyDescent="0.25">
      <c r="A46" s="13" t="s">
        <v>186</v>
      </c>
      <c r="B46" s="27" t="s">
        <v>185</v>
      </c>
      <c r="C46" s="111"/>
      <c r="D46" s="72"/>
      <c r="E46" s="88"/>
      <c r="F46" s="88">
        <v>550.31907000000001</v>
      </c>
      <c r="G46" s="109" t="e">
        <f t="shared" si="1"/>
        <v>#DIV/0!</v>
      </c>
    </row>
    <row r="47" spans="1:7" ht="15.75" x14ac:dyDescent="0.25">
      <c r="A47" s="24"/>
      <c r="B47" s="25"/>
      <c r="C47" s="26"/>
      <c r="D47" s="20"/>
      <c r="E47" s="87"/>
      <c r="F47" s="95"/>
      <c r="G47" s="109"/>
    </row>
    <row r="48" spans="1:7" ht="15.75" x14ac:dyDescent="0.25">
      <c r="A48" s="13" t="s">
        <v>69</v>
      </c>
      <c r="B48" s="27" t="s">
        <v>70</v>
      </c>
      <c r="C48" s="70">
        <v>3385925.3093599998</v>
      </c>
      <c r="D48" s="70">
        <f>D49+D104</f>
        <v>530156.10778999992</v>
      </c>
      <c r="E48" s="82">
        <f>E49+E104</f>
        <v>3916081.417150001</v>
      </c>
      <c r="F48" s="82">
        <f>F49+F104</f>
        <v>3812136.6332900003</v>
      </c>
      <c r="G48" s="109">
        <f t="shared" si="1"/>
        <v>97.345694004093303</v>
      </c>
    </row>
    <row r="49" spans="1:7" ht="31.5" x14ac:dyDescent="0.25">
      <c r="A49" s="13" t="s">
        <v>71</v>
      </c>
      <c r="B49" s="27" t="s">
        <v>72</v>
      </c>
      <c r="C49" s="70">
        <v>3397440.5527999997</v>
      </c>
      <c r="D49" s="70">
        <f>D50+D52+D73+D98</f>
        <v>530156.10778999992</v>
      </c>
      <c r="E49" s="82">
        <f>E50+E52+E73+E98</f>
        <v>3927596.6605900009</v>
      </c>
      <c r="F49" s="82">
        <f>F50+F52+F73+F98</f>
        <v>3834426.2083100001</v>
      </c>
      <c r="G49" s="109">
        <f t="shared" si="1"/>
        <v>97.627799890582338</v>
      </c>
    </row>
    <row r="50" spans="1:7" ht="31.5" x14ac:dyDescent="0.25">
      <c r="A50" s="13" t="s">
        <v>73</v>
      </c>
      <c r="B50" s="27" t="s">
        <v>74</v>
      </c>
      <c r="C50" s="70">
        <v>39096.800000000003</v>
      </c>
      <c r="D50" s="70">
        <f t="shared" ref="D50" si="16">D51</f>
        <v>5157.7550000000001</v>
      </c>
      <c r="E50" s="82">
        <f>E51</f>
        <v>44254.555</v>
      </c>
      <c r="F50" s="82">
        <f>F51</f>
        <v>44254.555</v>
      </c>
      <c r="G50" s="109">
        <f t="shared" si="1"/>
        <v>100</v>
      </c>
    </row>
    <row r="51" spans="1:7" ht="38.25" customHeight="1" x14ac:dyDescent="0.2">
      <c r="A51" s="28" t="s">
        <v>75</v>
      </c>
      <c r="B51" s="29" t="s">
        <v>128</v>
      </c>
      <c r="C51" s="74">
        <v>39096.800000000003</v>
      </c>
      <c r="D51" s="72">
        <v>5157.7550000000001</v>
      </c>
      <c r="E51" s="86">
        <f>C51+D51</f>
        <v>44254.555</v>
      </c>
      <c r="F51" s="100">
        <v>44254.555</v>
      </c>
      <c r="G51" s="109">
        <f t="shared" si="1"/>
        <v>100</v>
      </c>
    </row>
    <row r="52" spans="1:7" ht="15.75" x14ac:dyDescent="0.25">
      <c r="A52" s="13" t="s">
        <v>76</v>
      </c>
      <c r="B52" s="27" t="s">
        <v>77</v>
      </c>
      <c r="C52" s="70">
        <v>296315.62148999993</v>
      </c>
      <c r="D52" s="70">
        <f>D53+D54+D68+D69+D63+D67+D72+D70+D64+D62+D66+D71+D65</f>
        <v>320525.42427999998</v>
      </c>
      <c r="E52" s="82">
        <f>E53+E54+E68+E69+E63+E67+E72+E70+E64+E62+E66+E71+E65</f>
        <v>616841.04577000008</v>
      </c>
      <c r="F52" s="82">
        <f>F53+F54+F68+F69+F63+F67+F72+F70+F64+F62+F66+F71+F65</f>
        <v>606257.79421000008</v>
      </c>
      <c r="G52" s="109">
        <f t="shared" si="1"/>
        <v>98.284282209724068</v>
      </c>
    </row>
    <row r="53" spans="1:7" ht="47.25" hidden="1" x14ac:dyDescent="0.25">
      <c r="A53" s="16" t="s">
        <v>78</v>
      </c>
      <c r="B53" s="30" t="s">
        <v>79</v>
      </c>
      <c r="C53" s="74"/>
      <c r="D53" s="72"/>
      <c r="E53" s="87"/>
      <c r="F53" s="100"/>
      <c r="G53" s="109" t="e">
        <f t="shared" si="1"/>
        <v>#DIV/0!</v>
      </c>
    </row>
    <row r="54" spans="1:7" ht="15.75" x14ac:dyDescent="0.2">
      <c r="A54" s="16" t="s">
        <v>80</v>
      </c>
      <c r="B54" s="31" t="s">
        <v>81</v>
      </c>
      <c r="C54" s="71">
        <v>32857.886999999995</v>
      </c>
      <c r="D54" s="71">
        <f t="shared" ref="D54" si="17">D55+D56+D57+D58+D59+D60+D61</f>
        <v>332244.70668</v>
      </c>
      <c r="E54" s="89">
        <f>E55+E56+E57+E58+E59+E60+E61</f>
        <v>365102.59367999999</v>
      </c>
      <c r="F54" s="89">
        <f>F55+F56+F57+F58+F59+F60+F61</f>
        <v>354574.77999999997</v>
      </c>
      <c r="G54" s="109">
        <f t="shared" si="1"/>
        <v>97.116477981192517</v>
      </c>
    </row>
    <row r="55" spans="1:7" ht="126" x14ac:dyDescent="0.25">
      <c r="A55" s="16"/>
      <c r="B55" s="32" t="s">
        <v>129</v>
      </c>
      <c r="C55" s="75">
        <v>7899.8</v>
      </c>
      <c r="D55" s="76"/>
      <c r="E55" s="90">
        <f>C55+D55</f>
        <v>7899.8</v>
      </c>
      <c r="F55" s="100">
        <v>7899.68</v>
      </c>
      <c r="G55" s="109">
        <f t="shared" si="1"/>
        <v>99.998480974201868</v>
      </c>
    </row>
    <row r="56" spans="1:7" ht="21.75" hidden="1" customHeight="1" x14ac:dyDescent="0.2">
      <c r="A56" s="16"/>
      <c r="B56" s="33" t="s">
        <v>130</v>
      </c>
      <c r="C56" s="75">
        <v>2400</v>
      </c>
      <c r="D56" s="76">
        <v>-2400</v>
      </c>
      <c r="E56" s="90">
        <f t="shared" ref="E56:E62" si="18">C56+D56</f>
        <v>0</v>
      </c>
      <c r="F56" s="100"/>
      <c r="G56" s="109" t="e">
        <f t="shared" si="1"/>
        <v>#DIV/0!</v>
      </c>
    </row>
    <row r="57" spans="1:7" ht="63" x14ac:dyDescent="0.2">
      <c r="A57" s="16"/>
      <c r="B57" s="33" t="s">
        <v>131</v>
      </c>
      <c r="C57" s="75">
        <v>10494.986999999999</v>
      </c>
      <c r="D57" s="76"/>
      <c r="E57" s="90">
        <f t="shared" si="18"/>
        <v>10494.986999999999</v>
      </c>
      <c r="F57" s="100"/>
      <c r="G57" s="109">
        <f t="shared" si="1"/>
        <v>0</v>
      </c>
    </row>
    <row r="58" spans="1:7" ht="31.5" hidden="1" x14ac:dyDescent="0.2">
      <c r="A58" s="16"/>
      <c r="B58" s="33" t="s">
        <v>82</v>
      </c>
      <c r="C58" s="75">
        <v>0</v>
      </c>
      <c r="D58" s="76"/>
      <c r="E58" s="90">
        <f t="shared" si="18"/>
        <v>0</v>
      </c>
      <c r="F58" s="100"/>
      <c r="G58" s="109" t="e">
        <f t="shared" si="1"/>
        <v>#DIV/0!</v>
      </c>
    </row>
    <row r="59" spans="1:7" ht="31.5" customHeight="1" x14ac:dyDescent="0.2">
      <c r="A59" s="16"/>
      <c r="B59" s="73" t="s">
        <v>170</v>
      </c>
      <c r="C59" s="75">
        <v>0</v>
      </c>
      <c r="D59" s="76">
        <f>196123+138489.00668</f>
        <v>334612.00667999999</v>
      </c>
      <c r="E59" s="90">
        <f t="shared" si="18"/>
        <v>334612.00667999999</v>
      </c>
      <c r="F59" s="100">
        <v>334612</v>
      </c>
      <c r="G59" s="109">
        <f t="shared" si="1"/>
        <v>99.999998003658007</v>
      </c>
    </row>
    <row r="60" spans="1:7" ht="66" customHeight="1" x14ac:dyDescent="0.2">
      <c r="A60" s="16"/>
      <c r="B60" s="81" t="s">
        <v>171</v>
      </c>
      <c r="C60" s="75">
        <v>0</v>
      </c>
      <c r="D60" s="76">
        <v>32.700000000000003</v>
      </c>
      <c r="E60" s="90">
        <f t="shared" si="18"/>
        <v>32.700000000000003</v>
      </c>
      <c r="F60" s="100"/>
      <c r="G60" s="109">
        <f t="shared" si="1"/>
        <v>0</v>
      </c>
    </row>
    <row r="61" spans="1:7" ht="31.5" x14ac:dyDescent="0.2">
      <c r="A61" s="16"/>
      <c r="B61" s="33" t="s">
        <v>132</v>
      </c>
      <c r="C61" s="75">
        <v>12063.1</v>
      </c>
      <c r="D61" s="76"/>
      <c r="E61" s="90">
        <f t="shared" si="18"/>
        <v>12063.1</v>
      </c>
      <c r="F61" s="100">
        <v>12063.1</v>
      </c>
      <c r="G61" s="109">
        <f t="shared" si="1"/>
        <v>100</v>
      </c>
    </row>
    <row r="62" spans="1:7" ht="47.25" x14ac:dyDescent="0.2">
      <c r="A62" s="34" t="s">
        <v>83</v>
      </c>
      <c r="B62" s="35" t="s">
        <v>133</v>
      </c>
      <c r="C62" s="75">
        <v>92610.824000000008</v>
      </c>
      <c r="D62" s="72">
        <v>-4488.5600000000004</v>
      </c>
      <c r="E62" s="86">
        <f t="shared" si="18"/>
        <v>88122.26400000001</v>
      </c>
      <c r="F62" s="100">
        <v>88122.263999999996</v>
      </c>
      <c r="G62" s="109">
        <f t="shared" si="1"/>
        <v>99.999999999999986</v>
      </c>
    </row>
    <row r="63" spans="1:7" ht="31.5" x14ac:dyDescent="0.2">
      <c r="A63" s="16" t="s">
        <v>84</v>
      </c>
      <c r="B63" s="36" t="s">
        <v>134</v>
      </c>
      <c r="C63" s="74">
        <v>897.36699999999996</v>
      </c>
      <c r="D63" s="72"/>
      <c r="E63" s="86">
        <f>C63+D63</f>
        <v>897.36699999999996</v>
      </c>
      <c r="F63" s="100">
        <v>841.92372</v>
      </c>
      <c r="G63" s="109">
        <f t="shared" si="1"/>
        <v>93.821560186634898</v>
      </c>
    </row>
    <row r="64" spans="1:7" ht="47.25" x14ac:dyDescent="0.2">
      <c r="A64" s="37" t="s">
        <v>85</v>
      </c>
      <c r="B64" s="36" t="s">
        <v>135</v>
      </c>
      <c r="C64" s="74">
        <v>28304.444440000003</v>
      </c>
      <c r="D64" s="72"/>
      <c r="E64" s="86">
        <f>C64+D64</f>
        <v>28304.444440000003</v>
      </c>
      <c r="F64" s="100">
        <v>28304.444439999999</v>
      </c>
      <c r="G64" s="109">
        <f t="shared" si="1"/>
        <v>99.999999999999986</v>
      </c>
    </row>
    <row r="65" spans="1:7" ht="47.25" x14ac:dyDescent="0.2">
      <c r="A65" s="37" t="s">
        <v>86</v>
      </c>
      <c r="B65" s="36" t="s">
        <v>136</v>
      </c>
      <c r="C65" s="74">
        <v>57177.616999999998</v>
      </c>
      <c r="D65" s="72">
        <f>3263.177+610.515-11154.4144</f>
        <v>-7280.7223999999997</v>
      </c>
      <c r="E65" s="86">
        <f>C65+D65</f>
        <v>49896.8946</v>
      </c>
      <c r="F65" s="100">
        <v>49896.9</v>
      </c>
      <c r="G65" s="109">
        <f t="shared" si="1"/>
        <v>100.0000108223168</v>
      </c>
    </row>
    <row r="66" spans="1:7" ht="50.25" customHeight="1" x14ac:dyDescent="0.2">
      <c r="A66" s="37" t="s">
        <v>87</v>
      </c>
      <c r="B66" s="38" t="s">
        <v>137</v>
      </c>
      <c r="C66" s="74">
        <v>3738.4527000000003</v>
      </c>
      <c r="D66" s="72"/>
      <c r="E66" s="86">
        <f t="shared" ref="E66:E72" si="19">C66+D66</f>
        <v>3738.4527000000003</v>
      </c>
      <c r="F66" s="100">
        <v>3738.4526999999998</v>
      </c>
      <c r="G66" s="109">
        <f t="shared" si="1"/>
        <v>99.999999999999986</v>
      </c>
    </row>
    <row r="67" spans="1:7" ht="31.5" x14ac:dyDescent="0.2">
      <c r="A67" s="16" t="s">
        <v>88</v>
      </c>
      <c r="B67" s="35" t="s">
        <v>138</v>
      </c>
      <c r="C67" s="74">
        <v>26699.0556</v>
      </c>
      <c r="D67" s="72">
        <v>50</v>
      </c>
      <c r="E67" s="86">
        <f t="shared" si="19"/>
        <v>26749.0556</v>
      </c>
      <c r="F67" s="100">
        <v>26749.0556</v>
      </c>
      <c r="G67" s="109">
        <f t="shared" si="1"/>
        <v>100</v>
      </c>
    </row>
    <row r="68" spans="1:7" ht="15.75" hidden="1" x14ac:dyDescent="0.2">
      <c r="A68" s="39" t="s">
        <v>89</v>
      </c>
      <c r="B68" s="40" t="s">
        <v>90</v>
      </c>
      <c r="C68" s="75">
        <v>0</v>
      </c>
      <c r="D68" s="72"/>
      <c r="E68" s="86">
        <f t="shared" si="19"/>
        <v>0</v>
      </c>
      <c r="F68" s="100"/>
      <c r="G68" s="109" t="e">
        <f t="shared" si="1"/>
        <v>#DIV/0!</v>
      </c>
    </row>
    <row r="69" spans="1:7" ht="47.25" hidden="1" x14ac:dyDescent="0.2">
      <c r="A69" s="41" t="s">
        <v>91</v>
      </c>
      <c r="B69" s="40" t="s">
        <v>92</v>
      </c>
      <c r="C69" s="74">
        <v>0</v>
      </c>
      <c r="D69" s="72"/>
      <c r="E69" s="86">
        <f t="shared" si="19"/>
        <v>0</v>
      </c>
      <c r="F69" s="100"/>
      <c r="G69" s="109" t="e">
        <f t="shared" si="1"/>
        <v>#DIV/0!</v>
      </c>
    </row>
    <row r="70" spans="1:7" ht="31.5" x14ac:dyDescent="0.2">
      <c r="A70" s="41" t="s">
        <v>93</v>
      </c>
      <c r="B70" s="40" t="s">
        <v>139</v>
      </c>
      <c r="C70" s="74">
        <v>252.52500000000001</v>
      </c>
      <c r="D70" s="72"/>
      <c r="E70" s="86">
        <f t="shared" si="19"/>
        <v>252.52500000000001</v>
      </c>
      <c r="F70" s="100">
        <v>252.52500000000001</v>
      </c>
      <c r="G70" s="109">
        <f t="shared" si="1"/>
        <v>100</v>
      </c>
    </row>
    <row r="71" spans="1:7" ht="31.5" x14ac:dyDescent="0.2">
      <c r="A71" s="41" t="s">
        <v>94</v>
      </c>
      <c r="B71" s="40" t="s">
        <v>140</v>
      </c>
      <c r="C71" s="74">
        <v>94.825010000000006</v>
      </c>
      <c r="D71" s="72"/>
      <c r="E71" s="86">
        <f t="shared" si="19"/>
        <v>94.825010000000006</v>
      </c>
      <c r="F71" s="100">
        <v>94.825010000000006</v>
      </c>
      <c r="G71" s="109">
        <f t="shared" si="1"/>
        <v>100</v>
      </c>
    </row>
    <row r="72" spans="1:7" ht="31.5" x14ac:dyDescent="0.2">
      <c r="A72" s="41" t="s">
        <v>95</v>
      </c>
      <c r="B72" s="40" t="s">
        <v>141</v>
      </c>
      <c r="C72" s="74">
        <v>53682.623740000003</v>
      </c>
      <c r="D72" s="72"/>
      <c r="E72" s="86">
        <f t="shared" si="19"/>
        <v>53682.623740000003</v>
      </c>
      <c r="F72" s="100">
        <v>53682.623740000003</v>
      </c>
      <c r="G72" s="109">
        <f t="shared" si="1"/>
        <v>100</v>
      </c>
    </row>
    <row r="73" spans="1:7" ht="15.75" x14ac:dyDescent="0.25">
      <c r="A73" s="13" t="s">
        <v>96</v>
      </c>
      <c r="B73" s="27" t="s">
        <v>97</v>
      </c>
      <c r="C73" s="70">
        <v>2687132.5040699998</v>
      </c>
      <c r="D73" s="70">
        <f>D74+D75+D76+D94+D91+D92+D96+D97+D90+D95+D93</f>
        <v>95924.086749999959</v>
      </c>
      <c r="E73" s="82">
        <f>E74+E75+E76+E94+E91+E92+E96+E97+E90+E95+E93</f>
        <v>2783056.5908200005</v>
      </c>
      <c r="F73" s="82">
        <f>F74+F75+F76+F94+F91+F92+F96+F97+F90+F95+F93</f>
        <v>2703865.7207200001</v>
      </c>
      <c r="G73" s="109">
        <f t="shared" si="1"/>
        <v>97.154536118266009</v>
      </c>
    </row>
    <row r="74" spans="1:7" ht="38.25" customHeight="1" x14ac:dyDescent="0.2">
      <c r="A74" s="16" t="s">
        <v>98</v>
      </c>
      <c r="B74" s="42" t="s">
        <v>142</v>
      </c>
      <c r="C74" s="74">
        <v>834.8</v>
      </c>
      <c r="D74" s="72">
        <f>-3.011-51.993</f>
        <v>-55.004000000000005</v>
      </c>
      <c r="E74" s="86">
        <f>C74+D74</f>
        <v>779.79599999999994</v>
      </c>
      <c r="F74" s="100">
        <v>774.28844000000004</v>
      </c>
      <c r="G74" s="109">
        <f t="shared" si="1"/>
        <v>99.293717844154131</v>
      </c>
    </row>
    <row r="75" spans="1:7" ht="31.5" x14ac:dyDescent="0.25">
      <c r="A75" s="16" t="s">
        <v>99</v>
      </c>
      <c r="B75" s="30" t="s">
        <v>143</v>
      </c>
      <c r="C75" s="74">
        <v>85521.2</v>
      </c>
      <c r="D75" s="72">
        <v>15900</v>
      </c>
      <c r="E75" s="86">
        <f>C75+D75</f>
        <v>101421.2</v>
      </c>
      <c r="F75" s="100">
        <v>101421.2</v>
      </c>
      <c r="G75" s="109">
        <f t="shared" si="1"/>
        <v>100</v>
      </c>
    </row>
    <row r="76" spans="1:7" ht="31.5" x14ac:dyDescent="0.2">
      <c r="A76" s="16" t="s">
        <v>100</v>
      </c>
      <c r="B76" s="42" t="s">
        <v>101</v>
      </c>
      <c r="C76" s="71">
        <v>1676975.8</v>
      </c>
      <c r="D76" s="65">
        <f t="shared" ref="D76" si="20">D77+D80+D81+D82+D83+D84+D85+D86+D87+D88+D89</f>
        <v>-14340.363869999999</v>
      </c>
      <c r="E76" s="89">
        <f>E77+E80+E81+E82+E83+E84+E85+E86+E87+E88+E89</f>
        <v>1662635.43613</v>
      </c>
      <c r="F76" s="89">
        <f>F77+F80+F81+F82+F83+F84+F85+F86+F87+F88+F89</f>
        <v>1661703.9113499997</v>
      </c>
      <c r="G76" s="109">
        <f t="shared" si="1"/>
        <v>99.943972998544496</v>
      </c>
    </row>
    <row r="77" spans="1:7" ht="141.75" x14ac:dyDescent="0.2">
      <c r="A77" s="43"/>
      <c r="B77" s="44" t="s">
        <v>102</v>
      </c>
      <c r="C77" s="77">
        <v>1526800.3</v>
      </c>
      <c r="D77" s="77">
        <f t="shared" ref="D77" si="21">D78+D79</f>
        <v>0</v>
      </c>
      <c r="E77" s="91">
        <f>E78+E79</f>
        <v>1526800.3</v>
      </c>
      <c r="F77" s="91">
        <f>F78+F79</f>
        <v>1526800.3</v>
      </c>
      <c r="G77" s="109">
        <f t="shared" si="1"/>
        <v>100</v>
      </c>
    </row>
    <row r="78" spans="1:7" ht="15.75" x14ac:dyDescent="0.25">
      <c r="A78" s="43"/>
      <c r="B78" s="45" t="s">
        <v>144</v>
      </c>
      <c r="C78" s="75">
        <v>946265.3</v>
      </c>
      <c r="D78" s="76"/>
      <c r="E78" s="92">
        <f>C78+D78</f>
        <v>946265.3</v>
      </c>
      <c r="F78" s="101">
        <v>946265.3</v>
      </c>
      <c r="G78" s="109">
        <f t="shared" si="1"/>
        <v>100</v>
      </c>
    </row>
    <row r="79" spans="1:7" ht="15.75" x14ac:dyDescent="0.25">
      <c r="A79" s="43"/>
      <c r="B79" s="46" t="s">
        <v>145</v>
      </c>
      <c r="C79" s="75">
        <v>580535</v>
      </c>
      <c r="D79" s="76"/>
      <c r="E79" s="92">
        <f>C79+D79</f>
        <v>580535</v>
      </c>
      <c r="F79" s="101">
        <v>580535</v>
      </c>
      <c r="G79" s="109">
        <f t="shared" ref="G79:G111" si="22">F79/E79*100</f>
        <v>100</v>
      </c>
    </row>
    <row r="80" spans="1:7" ht="31.5" x14ac:dyDescent="0.2">
      <c r="A80" s="43"/>
      <c r="B80" s="33" t="s">
        <v>146</v>
      </c>
      <c r="C80" s="75">
        <v>61383.1</v>
      </c>
      <c r="D80" s="76">
        <f>-398.387-1663.3221</f>
        <v>-2061.7091</v>
      </c>
      <c r="E80" s="90">
        <f>C80+D80</f>
        <v>59321.390899999999</v>
      </c>
      <c r="F80" s="101">
        <v>58690.475720000002</v>
      </c>
      <c r="G80" s="109">
        <f t="shared" si="22"/>
        <v>98.936445740013838</v>
      </c>
    </row>
    <row r="81" spans="1:7" ht="31.5" x14ac:dyDescent="0.2">
      <c r="A81" s="43"/>
      <c r="B81" s="33" t="s">
        <v>147</v>
      </c>
      <c r="C81" s="75">
        <v>27356.400000000001</v>
      </c>
      <c r="D81" s="76">
        <f>3396.225+250</f>
        <v>3646.2249999999999</v>
      </c>
      <c r="E81" s="90">
        <f t="shared" ref="E81:E97" si="23">C81+D81</f>
        <v>31002.625</v>
      </c>
      <c r="F81" s="101">
        <v>30912.625</v>
      </c>
      <c r="G81" s="109">
        <f t="shared" si="22"/>
        <v>99.709702001040228</v>
      </c>
    </row>
    <row r="82" spans="1:7" ht="47.25" x14ac:dyDescent="0.2">
      <c r="A82" s="43"/>
      <c r="B82" s="47" t="s">
        <v>148</v>
      </c>
      <c r="C82" s="75">
        <v>15835</v>
      </c>
      <c r="D82" s="76"/>
      <c r="E82" s="90">
        <f t="shared" si="23"/>
        <v>15835</v>
      </c>
      <c r="F82" s="101">
        <v>15785</v>
      </c>
      <c r="G82" s="109">
        <f t="shared" si="22"/>
        <v>99.684243763814337</v>
      </c>
    </row>
    <row r="83" spans="1:7" ht="31.5" x14ac:dyDescent="0.2">
      <c r="A83" s="43"/>
      <c r="B83" s="48" t="s">
        <v>149</v>
      </c>
      <c r="C83" s="75">
        <v>1589.7</v>
      </c>
      <c r="D83" s="76">
        <f>167.49015-4.71992</f>
        <v>162.77023</v>
      </c>
      <c r="E83" s="90">
        <f t="shared" si="23"/>
        <v>1752.4702300000001</v>
      </c>
      <c r="F83" s="101">
        <v>1713.7676300000001</v>
      </c>
      <c r="G83" s="109">
        <f t="shared" si="22"/>
        <v>97.791540230614928</v>
      </c>
    </row>
    <row r="84" spans="1:7" ht="31.5" x14ac:dyDescent="0.2">
      <c r="A84" s="43"/>
      <c r="B84" s="46" t="s">
        <v>150</v>
      </c>
      <c r="C84" s="75">
        <v>463.4</v>
      </c>
      <c r="D84" s="76"/>
      <c r="E84" s="90">
        <f t="shared" si="23"/>
        <v>463.4</v>
      </c>
      <c r="F84" s="101">
        <v>463.4</v>
      </c>
      <c r="G84" s="109">
        <f t="shared" si="22"/>
        <v>100</v>
      </c>
    </row>
    <row r="85" spans="1:7" ht="31.5" x14ac:dyDescent="0.25">
      <c r="A85" s="43"/>
      <c r="B85" s="49" t="s">
        <v>151</v>
      </c>
      <c r="C85" s="75">
        <v>551.1</v>
      </c>
      <c r="D85" s="76"/>
      <c r="E85" s="90">
        <f t="shared" si="23"/>
        <v>551.1</v>
      </c>
      <c r="F85" s="101">
        <v>549.58799999999997</v>
      </c>
      <c r="G85" s="109">
        <f t="shared" si="22"/>
        <v>99.725639629831235</v>
      </c>
    </row>
    <row r="86" spans="1:7" ht="63" x14ac:dyDescent="0.25">
      <c r="A86" s="16"/>
      <c r="B86" s="32" t="s">
        <v>152</v>
      </c>
      <c r="C86" s="75">
        <v>37097.799999999996</v>
      </c>
      <c r="D86" s="76">
        <f>-9400-4888.42</f>
        <v>-14288.42</v>
      </c>
      <c r="E86" s="90">
        <f t="shared" si="23"/>
        <v>22809.379999999997</v>
      </c>
      <c r="F86" s="101">
        <v>22809.38</v>
      </c>
      <c r="G86" s="109">
        <f t="shared" si="22"/>
        <v>100.00000000000003</v>
      </c>
    </row>
    <row r="87" spans="1:7" ht="31.5" x14ac:dyDescent="0.25">
      <c r="A87" s="16"/>
      <c r="B87" s="32" t="s">
        <v>153</v>
      </c>
      <c r="C87" s="75">
        <v>1038.7</v>
      </c>
      <c r="D87" s="76"/>
      <c r="E87" s="90">
        <f t="shared" si="23"/>
        <v>1038.7</v>
      </c>
      <c r="F87" s="101">
        <v>1038.2750000000001</v>
      </c>
      <c r="G87" s="109">
        <f t="shared" si="22"/>
        <v>99.959083469721776</v>
      </c>
    </row>
    <row r="88" spans="1:7" ht="15.75" x14ac:dyDescent="0.25">
      <c r="A88" s="16"/>
      <c r="B88" s="32" t="s">
        <v>154</v>
      </c>
      <c r="C88" s="75">
        <v>2769.7</v>
      </c>
      <c r="D88" s="76">
        <f>-1919.2+119.97</f>
        <v>-1799.23</v>
      </c>
      <c r="E88" s="90">
        <f t="shared" si="23"/>
        <v>970.4699999999998</v>
      </c>
      <c r="F88" s="101">
        <v>850.5</v>
      </c>
      <c r="G88" s="109">
        <f t="shared" si="22"/>
        <v>87.637948622832255</v>
      </c>
    </row>
    <row r="89" spans="1:7" ht="34.5" customHeight="1" x14ac:dyDescent="0.2">
      <c r="A89" s="16"/>
      <c r="B89" s="50" t="s">
        <v>155</v>
      </c>
      <c r="C89" s="75">
        <v>2090.6</v>
      </c>
      <c r="D89" s="76"/>
      <c r="E89" s="90">
        <f t="shared" si="23"/>
        <v>2090.6</v>
      </c>
      <c r="F89" s="101">
        <v>2090.6</v>
      </c>
      <c r="G89" s="109">
        <f t="shared" si="22"/>
        <v>100</v>
      </c>
    </row>
    <row r="90" spans="1:7" ht="47.25" x14ac:dyDescent="0.2">
      <c r="A90" s="37" t="s">
        <v>103</v>
      </c>
      <c r="B90" s="42" t="s">
        <v>156</v>
      </c>
      <c r="C90" s="74">
        <v>31991</v>
      </c>
      <c r="D90" s="72">
        <f>7576.71607+1891.0717+5887.641+2465.92305</f>
        <v>17821.35182</v>
      </c>
      <c r="E90" s="86">
        <f t="shared" si="23"/>
        <v>49812.351819999996</v>
      </c>
      <c r="F90" s="100">
        <v>49812.351820000003</v>
      </c>
      <c r="G90" s="109">
        <f t="shared" si="22"/>
        <v>100.00000000000003</v>
      </c>
    </row>
    <row r="91" spans="1:7" ht="47.25" x14ac:dyDescent="0.2">
      <c r="A91" s="16" t="s">
        <v>104</v>
      </c>
      <c r="B91" s="51" t="s">
        <v>157</v>
      </c>
      <c r="C91" s="74">
        <v>65.5</v>
      </c>
      <c r="D91" s="72">
        <v>18.600000000000001</v>
      </c>
      <c r="E91" s="86">
        <f t="shared" si="23"/>
        <v>84.1</v>
      </c>
      <c r="F91" s="100">
        <v>84.1</v>
      </c>
      <c r="G91" s="109">
        <f t="shared" si="22"/>
        <v>100</v>
      </c>
    </row>
    <row r="92" spans="1:7" ht="31.5" x14ac:dyDescent="0.25">
      <c r="A92" s="16" t="s">
        <v>105</v>
      </c>
      <c r="B92" s="52" t="s">
        <v>158</v>
      </c>
      <c r="C92" s="74">
        <v>72999.3</v>
      </c>
      <c r="D92" s="72">
        <f>393.9+5462.8</f>
        <v>5856.7</v>
      </c>
      <c r="E92" s="86">
        <f t="shared" si="23"/>
        <v>78856</v>
      </c>
      <c r="F92" s="100">
        <v>78856</v>
      </c>
      <c r="G92" s="109">
        <f t="shared" si="22"/>
        <v>100</v>
      </c>
    </row>
    <row r="93" spans="1:7" ht="31.5" x14ac:dyDescent="0.2">
      <c r="A93" s="16" t="s">
        <v>106</v>
      </c>
      <c r="B93" s="29" t="s">
        <v>159</v>
      </c>
      <c r="C93" s="74">
        <v>453885.37074000004</v>
      </c>
      <c r="D93" s="72">
        <f>95957.514+2930.46522+47474.7451</f>
        <v>146362.72431999998</v>
      </c>
      <c r="E93" s="86">
        <f t="shared" si="23"/>
        <v>600248.09505999996</v>
      </c>
      <c r="F93" s="100">
        <v>528062.58805999998</v>
      </c>
      <c r="G93" s="109">
        <f t="shared" si="22"/>
        <v>87.974054795994903</v>
      </c>
    </row>
    <row r="94" spans="1:7" ht="78.75" x14ac:dyDescent="0.2">
      <c r="A94" s="16" t="s">
        <v>107</v>
      </c>
      <c r="B94" s="42" t="s">
        <v>160</v>
      </c>
      <c r="C94" s="74">
        <v>207758.2</v>
      </c>
      <c r="D94" s="72">
        <f>-11950.8-37926.75752-3200</f>
        <v>-53077.557520000002</v>
      </c>
      <c r="E94" s="86">
        <f t="shared" si="23"/>
        <v>154680.64248000001</v>
      </c>
      <c r="F94" s="100">
        <v>148612.31172</v>
      </c>
      <c r="G94" s="109">
        <f t="shared" si="22"/>
        <v>96.076864782363032</v>
      </c>
    </row>
    <row r="95" spans="1:7" ht="42" hidden="1" customHeight="1" x14ac:dyDescent="0.2">
      <c r="A95" s="37" t="s">
        <v>108</v>
      </c>
      <c r="B95" s="53" t="s">
        <v>161</v>
      </c>
      <c r="C95" s="74">
        <v>1350.4</v>
      </c>
      <c r="D95" s="72">
        <v>-1350.4</v>
      </c>
      <c r="E95" s="86">
        <f t="shared" si="23"/>
        <v>0</v>
      </c>
      <c r="F95" s="100"/>
      <c r="G95" s="109" t="e">
        <f t="shared" si="22"/>
        <v>#DIV/0!</v>
      </c>
    </row>
    <row r="96" spans="1:7" ht="47.25" x14ac:dyDescent="0.2">
      <c r="A96" s="54" t="s">
        <v>109</v>
      </c>
      <c r="B96" s="55" t="s">
        <v>162</v>
      </c>
      <c r="C96" s="74">
        <v>155500</v>
      </c>
      <c r="D96" s="72">
        <v>-21362.400000000001</v>
      </c>
      <c r="E96" s="86">
        <f t="shared" si="23"/>
        <v>134137.60000000001</v>
      </c>
      <c r="F96" s="100">
        <v>134137.60000000001</v>
      </c>
      <c r="G96" s="109">
        <f t="shared" si="22"/>
        <v>100</v>
      </c>
    </row>
    <row r="97" spans="1:7" ht="34.5" customHeight="1" x14ac:dyDescent="0.2">
      <c r="A97" s="54" t="s">
        <v>110</v>
      </c>
      <c r="B97" s="55" t="s">
        <v>163</v>
      </c>
      <c r="C97" s="74">
        <v>250.93333000000001</v>
      </c>
      <c r="D97" s="72">
        <f>124.176+26.26</f>
        <v>150.43600000000001</v>
      </c>
      <c r="E97" s="86">
        <f t="shared" si="23"/>
        <v>401.36932999999999</v>
      </c>
      <c r="F97" s="100">
        <v>401.36932999999999</v>
      </c>
      <c r="G97" s="109">
        <f t="shared" si="22"/>
        <v>100</v>
      </c>
    </row>
    <row r="98" spans="1:7" ht="15.75" x14ac:dyDescent="0.25">
      <c r="A98" s="54" t="s">
        <v>111</v>
      </c>
      <c r="B98" s="56" t="s">
        <v>112</v>
      </c>
      <c r="C98" s="66">
        <f>C100+C101+C103+C99+C102</f>
        <v>374895.62724</v>
      </c>
      <c r="D98" s="66">
        <f>D100+D101+D103+D99+D102</f>
        <v>108548.84176</v>
      </c>
      <c r="E98" s="83">
        <f>E100+E101+E103+E99+E102</f>
        <v>483444.46899999998</v>
      </c>
      <c r="F98" s="83">
        <f>F100+F101+F103+F99+F102</f>
        <v>480048.13838000002</v>
      </c>
      <c r="G98" s="109">
        <f t="shared" si="22"/>
        <v>99.297472442486466</v>
      </c>
    </row>
    <row r="99" spans="1:7" ht="31.5" x14ac:dyDescent="0.25">
      <c r="A99" s="54" t="s">
        <v>113</v>
      </c>
      <c r="B99" s="57" t="s">
        <v>164</v>
      </c>
      <c r="C99" s="66">
        <v>7883.92</v>
      </c>
      <c r="D99" s="74"/>
      <c r="E99" s="86">
        <f>C99+D99</f>
        <v>7883.92</v>
      </c>
      <c r="F99" s="100">
        <v>7883.9</v>
      </c>
      <c r="G99" s="109">
        <f t="shared" si="22"/>
        <v>99.999746319089994</v>
      </c>
    </row>
    <row r="100" spans="1:7" ht="47.25" x14ac:dyDescent="0.25">
      <c r="A100" s="54" t="s">
        <v>114</v>
      </c>
      <c r="B100" s="57" t="s">
        <v>165</v>
      </c>
      <c r="C100" s="74">
        <v>50214.182000000001</v>
      </c>
      <c r="D100" s="72">
        <v>548.84100000000001</v>
      </c>
      <c r="E100" s="86">
        <f>C100+D100</f>
        <v>50763.023000000001</v>
      </c>
      <c r="F100" s="100">
        <v>47366.712379999997</v>
      </c>
      <c r="G100" s="109">
        <f t="shared" si="22"/>
        <v>93.309479185272309</v>
      </c>
    </row>
    <row r="101" spans="1:7" ht="51" customHeight="1" x14ac:dyDescent="0.2">
      <c r="A101" s="54" t="s">
        <v>115</v>
      </c>
      <c r="B101" s="58" t="s">
        <v>166</v>
      </c>
      <c r="C101" s="74">
        <v>316747.52523999999</v>
      </c>
      <c r="D101" s="72">
        <v>7.6000000000000004E-4</v>
      </c>
      <c r="E101" s="86">
        <f>C101+D101</f>
        <v>316747.52600000001</v>
      </c>
      <c r="F101" s="100">
        <v>316747.52600000001</v>
      </c>
      <c r="G101" s="109">
        <f t="shared" si="22"/>
        <v>100</v>
      </c>
    </row>
    <row r="102" spans="1:7" ht="31.5" x14ac:dyDescent="0.2">
      <c r="A102" s="68" t="s">
        <v>168</v>
      </c>
      <c r="B102" s="69" t="s">
        <v>169</v>
      </c>
      <c r="C102" s="74"/>
      <c r="D102" s="72">
        <v>108000</v>
      </c>
      <c r="E102" s="86">
        <f>C102+D102</f>
        <v>108000</v>
      </c>
      <c r="F102" s="100">
        <v>108000</v>
      </c>
      <c r="G102" s="109">
        <f t="shared" si="22"/>
        <v>100</v>
      </c>
    </row>
    <row r="103" spans="1:7" ht="47.25" x14ac:dyDescent="0.25">
      <c r="A103" s="54" t="s">
        <v>116</v>
      </c>
      <c r="B103" s="59" t="s">
        <v>167</v>
      </c>
      <c r="C103" s="74">
        <v>50</v>
      </c>
      <c r="D103" s="72"/>
      <c r="E103" s="86">
        <f>C103+D103</f>
        <v>50</v>
      </c>
      <c r="F103" s="100">
        <v>50</v>
      </c>
      <c r="G103" s="109">
        <f t="shared" si="22"/>
        <v>100</v>
      </c>
    </row>
    <row r="104" spans="1:7" ht="36" customHeight="1" x14ac:dyDescent="0.2">
      <c r="A104" s="60" t="s">
        <v>117</v>
      </c>
      <c r="B104" s="61" t="s">
        <v>118</v>
      </c>
      <c r="C104" s="66">
        <v>-11515.24344</v>
      </c>
      <c r="D104" s="78">
        <f t="shared" ref="D104:E104" si="24">SUM(D105:D110)</f>
        <v>0</v>
      </c>
      <c r="E104" s="93">
        <f t="shared" si="24"/>
        <v>-11515.24344</v>
      </c>
      <c r="F104" s="93">
        <f>SUM(F105:F110)</f>
        <v>-22289.575019999997</v>
      </c>
      <c r="G104" s="109">
        <f t="shared" si="22"/>
        <v>193.56581679006169</v>
      </c>
    </row>
    <row r="105" spans="1:7" ht="31.5" x14ac:dyDescent="0.2">
      <c r="A105" s="60" t="s">
        <v>119</v>
      </c>
      <c r="B105" s="62" t="s">
        <v>120</v>
      </c>
      <c r="C105" s="79">
        <v>-24.042940000000002</v>
      </c>
      <c r="D105" s="79"/>
      <c r="E105" s="86">
        <f>C105+D105</f>
        <v>-24.042940000000002</v>
      </c>
      <c r="F105" s="100">
        <v>-1273.47334</v>
      </c>
      <c r="G105" s="109">
        <f t="shared" si="22"/>
        <v>5296.6623050259241</v>
      </c>
    </row>
    <row r="106" spans="1:7" ht="47.25" x14ac:dyDescent="0.2">
      <c r="A106" s="60" t="s">
        <v>121</v>
      </c>
      <c r="B106" s="62" t="s">
        <v>122</v>
      </c>
      <c r="C106" s="79">
        <v>-608.49680000000001</v>
      </c>
      <c r="D106" s="79"/>
      <c r="E106" s="86">
        <f t="shared" ref="E106:E110" si="25">C106+D106</f>
        <v>-608.49680000000001</v>
      </c>
      <c r="F106" s="100">
        <v>-608.49680000000001</v>
      </c>
      <c r="G106" s="109">
        <f t="shared" si="22"/>
        <v>100</v>
      </c>
    </row>
    <row r="107" spans="1:7" ht="97.5" customHeight="1" x14ac:dyDescent="0.2">
      <c r="A107" s="60" t="s">
        <v>180</v>
      </c>
      <c r="B107" s="62" t="s">
        <v>181</v>
      </c>
      <c r="C107" s="79"/>
      <c r="D107" s="79"/>
      <c r="E107" s="86"/>
      <c r="F107" s="100">
        <v>-40.310369999999999</v>
      </c>
      <c r="G107" s="109" t="e">
        <f t="shared" si="22"/>
        <v>#DIV/0!</v>
      </c>
    </row>
    <row r="108" spans="1:7" ht="47.25" x14ac:dyDescent="0.2">
      <c r="A108" s="60" t="s">
        <v>123</v>
      </c>
      <c r="B108" s="62" t="s">
        <v>124</v>
      </c>
      <c r="C108" s="79">
        <v>-1.23411</v>
      </c>
      <c r="D108" s="79"/>
      <c r="E108" s="86">
        <f t="shared" si="25"/>
        <v>-1.23411</v>
      </c>
      <c r="F108" s="100">
        <v>-1.23411</v>
      </c>
      <c r="G108" s="109">
        <f t="shared" si="22"/>
        <v>100</v>
      </c>
    </row>
    <row r="109" spans="1:7" ht="47.25" x14ac:dyDescent="0.2">
      <c r="A109" s="60" t="s">
        <v>182</v>
      </c>
      <c r="B109" s="62" t="s">
        <v>183</v>
      </c>
      <c r="C109" s="79"/>
      <c r="D109" s="79"/>
      <c r="E109" s="86"/>
      <c r="F109" s="100">
        <v>-15</v>
      </c>
      <c r="G109" s="109" t="e">
        <f t="shared" si="22"/>
        <v>#DIV/0!</v>
      </c>
    </row>
    <row r="110" spans="1:7" ht="31.5" x14ac:dyDescent="0.2">
      <c r="A110" s="60" t="s">
        <v>125</v>
      </c>
      <c r="B110" s="62" t="s">
        <v>126</v>
      </c>
      <c r="C110" s="79">
        <v>-10881.469590000001</v>
      </c>
      <c r="D110" s="79"/>
      <c r="E110" s="86">
        <f t="shared" si="25"/>
        <v>-10881.469590000001</v>
      </c>
      <c r="F110" s="100">
        <v>-20351.060399999998</v>
      </c>
      <c r="G110" s="109">
        <f t="shared" si="22"/>
        <v>187.02492555511517</v>
      </c>
    </row>
    <row r="111" spans="1:7" ht="20.25" customHeight="1" thickBot="1" x14ac:dyDescent="0.25">
      <c r="A111" s="63"/>
      <c r="B111" s="64" t="s">
        <v>127</v>
      </c>
      <c r="C111" s="80">
        <f>C48+C12</f>
        <v>4255854.3093599994</v>
      </c>
      <c r="D111" s="80">
        <f>D48+D12</f>
        <v>530156.10778999992</v>
      </c>
      <c r="E111" s="94">
        <f>E48+E12</f>
        <v>4786010.417150001</v>
      </c>
      <c r="F111" s="94">
        <f>F48+F12</f>
        <v>4607749.2118000006</v>
      </c>
      <c r="G111" s="109">
        <f t="shared" si="22"/>
        <v>96.27536946615858</v>
      </c>
    </row>
  </sheetData>
  <mergeCells count="9">
    <mergeCell ref="B6:G6"/>
    <mergeCell ref="B7:C7"/>
    <mergeCell ref="A9:G9"/>
    <mergeCell ref="A8:G8"/>
    <mergeCell ref="B1:G1"/>
    <mergeCell ref="B2:G2"/>
    <mergeCell ref="B3:G3"/>
    <mergeCell ref="B4:G4"/>
    <mergeCell ref="B5:G5"/>
  </mergeCells>
  <pageMargins left="1.1811023622047245" right="0.59055118110236227" top="0.78740157480314965" bottom="0.78740157480314965" header="0.86614173228346458" footer="0.43307086614173229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пр. 3 доходы за 2020</vt:lpstr>
      <vt:lpstr>'пр. 3 доходы за 2020'!Заголовки_для_печати</vt:lpstr>
      <vt:lpstr>'пр. 3 доходы за 2020'!Область_печати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2</cp:lastModifiedBy>
  <cp:lastPrinted>2020-12-28T03:00:54Z</cp:lastPrinted>
  <dcterms:created xsi:type="dcterms:W3CDTF">2020-09-11T06:58:58Z</dcterms:created>
  <dcterms:modified xsi:type="dcterms:W3CDTF">2021-03-22T07:42:45Z</dcterms:modified>
</cp:coreProperties>
</file>